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ri.grotterod\Desktop\NKK avd Te-Ve\Årsoppgjør 2021\"/>
    </mc:Choice>
  </mc:AlternateContent>
  <xr:revisionPtr revIDLastSave="0" documentId="13_ncr:1_{9CA07595-9A46-466A-9C8E-A30F7049FE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t 2021" sheetId="1" r:id="rId1"/>
    <sheet name="Balanse 2021" sheetId="2" r:id="rId2"/>
    <sheet name="Budsjett 202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40" i="1" s="1"/>
  <c r="P40" i="1" s="1"/>
  <c r="N38" i="1"/>
  <c r="N40" i="1"/>
  <c r="P39" i="1"/>
  <c r="I40" i="1"/>
  <c r="F40" i="1"/>
  <c r="N39" i="1"/>
  <c r="M38" i="1"/>
  <c r="M40" i="1" s="1"/>
  <c r="L38" i="1"/>
  <c r="L40" i="1" s="1"/>
  <c r="K38" i="1"/>
  <c r="K40" i="1" s="1"/>
  <c r="J38" i="1"/>
  <c r="J40" i="1" s="1"/>
  <c r="I38" i="1"/>
  <c r="H38" i="1"/>
  <c r="H40" i="1" s="1"/>
  <c r="G38" i="1"/>
  <c r="G40" i="1" s="1"/>
  <c r="F38" i="1"/>
  <c r="E38" i="1"/>
  <c r="E40" i="1" s="1"/>
  <c r="D38" i="1"/>
  <c r="D40" i="1" s="1"/>
  <c r="C38" i="1"/>
  <c r="C40" i="1" s="1"/>
  <c r="B38" i="1"/>
  <c r="B40" i="1" s="1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B21" i="2"/>
  <c r="C21" i="2"/>
  <c r="D21" i="2"/>
  <c r="E21" i="2"/>
  <c r="F21" i="2"/>
  <c r="G21" i="2"/>
  <c r="H21" i="2"/>
  <c r="I21" i="2"/>
  <c r="J21" i="2"/>
  <c r="K21" i="2"/>
  <c r="L21" i="2"/>
  <c r="L18" i="2" s="1"/>
  <c r="L29" i="2" s="1"/>
  <c r="M21" i="2"/>
  <c r="N21" i="2"/>
  <c r="N34" i="3"/>
  <c r="O33" i="3"/>
  <c r="M33" i="3"/>
  <c r="L33" i="3"/>
  <c r="K33" i="3"/>
  <c r="J33" i="3"/>
  <c r="I33" i="3"/>
  <c r="H33" i="3"/>
  <c r="G33" i="3"/>
  <c r="F33" i="3"/>
  <c r="E33" i="3"/>
  <c r="D33" i="3"/>
  <c r="C33" i="3"/>
  <c r="B33" i="3"/>
  <c r="N29" i="3"/>
  <c r="N28" i="3"/>
  <c r="N27" i="3"/>
  <c r="N24" i="3"/>
  <c r="N22" i="3"/>
  <c r="O21" i="3"/>
  <c r="M21" i="3"/>
  <c r="L21" i="3"/>
  <c r="K21" i="3"/>
  <c r="J21" i="3"/>
  <c r="I21" i="3"/>
  <c r="H21" i="3"/>
  <c r="G21" i="3"/>
  <c r="F21" i="3"/>
  <c r="E21" i="3"/>
  <c r="D21" i="3"/>
  <c r="C21" i="3"/>
  <c r="B21" i="3"/>
  <c r="N20" i="3"/>
  <c r="N19" i="3"/>
  <c r="N18" i="3"/>
  <c r="N17" i="3"/>
  <c r="N16" i="3"/>
  <c r="O15" i="3"/>
  <c r="M15" i="3"/>
  <c r="L15" i="3"/>
  <c r="K15" i="3"/>
  <c r="J15" i="3"/>
  <c r="I15" i="3"/>
  <c r="I30" i="3" s="1"/>
  <c r="H15" i="3"/>
  <c r="H30" i="3" s="1"/>
  <c r="G15" i="3"/>
  <c r="G30" i="3" s="1"/>
  <c r="F15" i="3"/>
  <c r="E15" i="3"/>
  <c r="D15" i="3"/>
  <c r="D30" i="3" s="1"/>
  <c r="C15" i="3"/>
  <c r="B15" i="3"/>
  <c r="C13" i="3"/>
  <c r="N12" i="3"/>
  <c r="O11" i="3"/>
  <c r="M11" i="3"/>
  <c r="L11" i="3"/>
  <c r="L13" i="3" s="1"/>
  <c r="K11" i="3"/>
  <c r="J11" i="3"/>
  <c r="I11" i="3"/>
  <c r="H11" i="3"/>
  <c r="G11" i="3"/>
  <c r="F11" i="3"/>
  <c r="E11" i="3"/>
  <c r="D11" i="3"/>
  <c r="C11" i="3"/>
  <c r="B11" i="3"/>
  <c r="N10" i="3"/>
  <c r="N9" i="3"/>
  <c r="N8" i="3"/>
  <c r="N7" i="3"/>
  <c r="O6" i="3"/>
  <c r="M6" i="3"/>
  <c r="L6" i="3"/>
  <c r="K6" i="3"/>
  <c r="K13" i="3" s="1"/>
  <c r="J6" i="3"/>
  <c r="J13" i="3" s="1"/>
  <c r="I6" i="3"/>
  <c r="I13" i="3" s="1"/>
  <c r="H6" i="3"/>
  <c r="H13" i="3" s="1"/>
  <c r="G6" i="3"/>
  <c r="F6" i="3"/>
  <c r="F13" i="3" s="1"/>
  <c r="E6" i="3"/>
  <c r="D6" i="3"/>
  <c r="D13" i="3" s="1"/>
  <c r="C6" i="3"/>
  <c r="B6" i="3"/>
  <c r="B13" i="3" s="1"/>
  <c r="N25" i="2"/>
  <c r="M25" i="2"/>
  <c r="M24" i="2" s="1"/>
  <c r="L25" i="2"/>
  <c r="K25" i="2"/>
  <c r="K24" i="2" s="1"/>
  <c r="J25" i="2"/>
  <c r="J24" i="2" s="1"/>
  <c r="I25" i="2"/>
  <c r="I24" i="2" s="1"/>
  <c r="H25" i="2"/>
  <c r="G25" i="2"/>
  <c r="F25" i="2"/>
  <c r="F24" i="2" s="1"/>
  <c r="E25" i="2"/>
  <c r="D25" i="2"/>
  <c r="C25" i="2"/>
  <c r="C24" i="2" s="1"/>
  <c r="B25" i="2"/>
  <c r="B24" i="2" s="1"/>
  <c r="N24" i="2"/>
  <c r="L24" i="2"/>
  <c r="H24" i="2"/>
  <c r="G24" i="2"/>
  <c r="E24" i="2"/>
  <c r="D24" i="2"/>
  <c r="N19" i="2"/>
  <c r="M19" i="2"/>
  <c r="M18" i="2" s="1"/>
  <c r="L19" i="2"/>
  <c r="K19" i="2"/>
  <c r="J19" i="2"/>
  <c r="I19" i="2"/>
  <c r="H19" i="2"/>
  <c r="G19" i="2"/>
  <c r="G18" i="2" s="1"/>
  <c r="F19" i="2"/>
  <c r="F18" i="2" s="1"/>
  <c r="E19" i="2"/>
  <c r="E18" i="2" s="1"/>
  <c r="D19" i="2"/>
  <c r="C19" i="2"/>
  <c r="B19" i="2"/>
  <c r="N12" i="2"/>
  <c r="M12" i="2"/>
  <c r="L12" i="2"/>
  <c r="K12" i="2"/>
  <c r="J12" i="2"/>
  <c r="I12" i="2"/>
  <c r="H12" i="2"/>
  <c r="H8" i="2" s="1"/>
  <c r="H15" i="2" s="1"/>
  <c r="G12" i="2"/>
  <c r="F12" i="2"/>
  <c r="E12" i="2"/>
  <c r="D12" i="2"/>
  <c r="C12" i="2"/>
  <c r="B12" i="2"/>
  <c r="N9" i="2"/>
  <c r="M9" i="2"/>
  <c r="M8" i="2" s="1"/>
  <c r="M15" i="2" s="1"/>
  <c r="L9" i="2"/>
  <c r="K9" i="2"/>
  <c r="J9" i="2"/>
  <c r="I9" i="2"/>
  <c r="H9" i="2"/>
  <c r="G9" i="2"/>
  <c r="F9" i="2"/>
  <c r="E9" i="2"/>
  <c r="E8" i="2" s="1"/>
  <c r="E15" i="2" s="1"/>
  <c r="D9" i="2"/>
  <c r="C9" i="2"/>
  <c r="B9" i="2"/>
  <c r="P27" i="1"/>
  <c r="O24" i="1"/>
  <c r="O22" i="1" s="1"/>
  <c r="P26" i="1"/>
  <c r="O16" i="1"/>
  <c r="O34" i="1"/>
  <c r="O7" i="1"/>
  <c r="O13" i="1"/>
  <c r="O12" i="1" s="1"/>
  <c r="P38" i="1" l="1"/>
  <c r="I8" i="2"/>
  <c r="I15" i="2" s="1"/>
  <c r="D18" i="2"/>
  <c r="F29" i="2"/>
  <c r="E29" i="2"/>
  <c r="M29" i="2"/>
  <c r="K8" i="2"/>
  <c r="K15" i="2" s="1"/>
  <c r="C8" i="2"/>
  <c r="C15" i="2" s="1"/>
  <c r="G29" i="2"/>
  <c r="B8" i="2"/>
  <c r="B15" i="2" s="1"/>
  <c r="J8" i="2"/>
  <c r="J15" i="2" s="1"/>
  <c r="D8" i="2"/>
  <c r="D15" i="2" s="1"/>
  <c r="L8" i="2"/>
  <c r="L15" i="2" s="1"/>
  <c r="F8" i="2"/>
  <c r="F15" i="2" s="1"/>
  <c r="N8" i="2"/>
  <c r="N15" i="2" s="1"/>
  <c r="B18" i="2"/>
  <c r="B29" i="2" s="1"/>
  <c r="J18" i="2"/>
  <c r="J29" i="2" s="1"/>
  <c r="O13" i="3"/>
  <c r="F30" i="3"/>
  <c r="N11" i="3"/>
  <c r="H31" i="3"/>
  <c r="H35" i="3" s="1"/>
  <c r="E13" i="3"/>
  <c r="M13" i="3"/>
  <c r="D31" i="3"/>
  <c r="D35" i="3" s="1"/>
  <c r="L30" i="3"/>
  <c r="L31" i="3" s="1"/>
  <c r="L35" i="3" s="1"/>
  <c r="O30" i="3"/>
  <c r="O31" i="3" s="1"/>
  <c r="O35" i="3" s="1"/>
  <c r="E30" i="3"/>
  <c r="M30" i="3"/>
  <c r="N15" i="3"/>
  <c r="B30" i="3"/>
  <c r="B31" i="3" s="1"/>
  <c r="B35" i="3" s="1"/>
  <c r="J30" i="3"/>
  <c r="N21" i="3"/>
  <c r="G13" i="3"/>
  <c r="G31" i="3" s="1"/>
  <c r="G35" i="3" s="1"/>
  <c r="C30" i="3"/>
  <c r="K30" i="3"/>
  <c r="K31" i="3" s="1"/>
  <c r="K35" i="3" s="1"/>
  <c r="N33" i="3"/>
  <c r="O31" i="1"/>
  <c r="I31" i="3"/>
  <c r="I35" i="3" s="1"/>
  <c r="J31" i="3"/>
  <c r="J35" i="3" s="1"/>
  <c r="C31" i="3"/>
  <c r="C35" i="3" s="1"/>
  <c r="F31" i="3"/>
  <c r="F35" i="3" s="1"/>
  <c r="N6" i="3"/>
  <c r="N18" i="2"/>
  <c r="N29" i="2" s="1"/>
  <c r="C18" i="2"/>
  <c r="C29" i="2" s="1"/>
  <c r="I18" i="2"/>
  <c r="I29" i="2" s="1"/>
  <c r="G8" i="2"/>
  <c r="G15" i="2" s="1"/>
  <c r="H18" i="2"/>
  <c r="H29" i="2" s="1"/>
  <c r="K18" i="2"/>
  <c r="K29" i="2" s="1"/>
  <c r="D29" i="2"/>
  <c r="O14" i="1"/>
  <c r="N35" i="1"/>
  <c r="P35" i="1" s="1"/>
  <c r="M34" i="1"/>
  <c r="L34" i="1"/>
  <c r="K34" i="1"/>
  <c r="J34" i="1"/>
  <c r="I34" i="1"/>
  <c r="H34" i="1"/>
  <c r="G34" i="1"/>
  <c r="F34" i="1"/>
  <c r="E34" i="1"/>
  <c r="D34" i="1"/>
  <c r="C34" i="1"/>
  <c r="B34" i="1"/>
  <c r="N30" i="1"/>
  <c r="P30" i="1" s="1"/>
  <c r="N29" i="1"/>
  <c r="P29" i="1" s="1"/>
  <c r="N28" i="1"/>
  <c r="P28" i="1" s="1"/>
  <c r="N25" i="1"/>
  <c r="P25" i="1" s="1"/>
  <c r="N23" i="1"/>
  <c r="M22" i="1"/>
  <c r="L22" i="1"/>
  <c r="K22" i="1"/>
  <c r="J22" i="1"/>
  <c r="I22" i="1"/>
  <c r="H22" i="1"/>
  <c r="G22" i="1"/>
  <c r="F22" i="1"/>
  <c r="E22" i="1"/>
  <c r="D22" i="1"/>
  <c r="C22" i="1"/>
  <c r="B22" i="1"/>
  <c r="N21" i="1"/>
  <c r="P21" i="1" s="1"/>
  <c r="N20" i="1"/>
  <c r="P20" i="1" s="1"/>
  <c r="N19" i="1"/>
  <c r="P19" i="1" s="1"/>
  <c r="N18" i="1"/>
  <c r="P18" i="1" s="1"/>
  <c r="N17" i="1"/>
  <c r="M16" i="1"/>
  <c r="L16" i="1"/>
  <c r="K16" i="1"/>
  <c r="J16" i="1"/>
  <c r="I16" i="1"/>
  <c r="H16" i="1"/>
  <c r="G16" i="1"/>
  <c r="F16" i="1"/>
  <c r="E16" i="1"/>
  <c r="D16" i="1"/>
  <c r="C16" i="1"/>
  <c r="B16" i="1"/>
  <c r="N13" i="1"/>
  <c r="P13" i="1" s="1"/>
  <c r="M12" i="1"/>
  <c r="L12" i="1"/>
  <c r="K12" i="1"/>
  <c r="J12" i="1"/>
  <c r="I12" i="1"/>
  <c r="H12" i="1"/>
  <c r="G12" i="1"/>
  <c r="F12" i="1"/>
  <c r="E12" i="1"/>
  <c r="D12" i="1"/>
  <c r="C12" i="1"/>
  <c r="B12" i="1"/>
  <c r="N11" i="1"/>
  <c r="P11" i="1" s="1"/>
  <c r="N10" i="1"/>
  <c r="P10" i="1" s="1"/>
  <c r="N9" i="1"/>
  <c r="P9" i="1" s="1"/>
  <c r="N8" i="1"/>
  <c r="M7" i="1"/>
  <c r="M14" i="1" s="1"/>
  <c r="L7" i="1"/>
  <c r="L14" i="1" s="1"/>
  <c r="K7" i="1"/>
  <c r="K14" i="1" s="1"/>
  <c r="J7" i="1"/>
  <c r="J14" i="1" s="1"/>
  <c r="I7" i="1"/>
  <c r="H7" i="1"/>
  <c r="H14" i="1" s="1"/>
  <c r="G7" i="1"/>
  <c r="F7" i="1"/>
  <c r="F14" i="1" s="1"/>
  <c r="E7" i="1"/>
  <c r="E14" i="1" s="1"/>
  <c r="D7" i="1"/>
  <c r="D14" i="1" s="1"/>
  <c r="C7" i="1"/>
  <c r="C14" i="1" s="1"/>
  <c r="B7" i="1"/>
  <c r="N30" i="3" l="1"/>
  <c r="M31" i="3"/>
  <c r="M35" i="3" s="1"/>
  <c r="E31" i="3"/>
  <c r="E35" i="3" s="1"/>
  <c r="N13" i="3"/>
  <c r="G31" i="1"/>
  <c r="J31" i="1"/>
  <c r="J32" i="1" s="1"/>
  <c r="J36" i="1" s="1"/>
  <c r="E31" i="1"/>
  <c r="E32" i="1" s="1"/>
  <c r="E36" i="1" s="1"/>
  <c r="M31" i="1"/>
  <c r="M32" i="1" s="1"/>
  <c r="M36" i="1" s="1"/>
  <c r="P23" i="1"/>
  <c r="N22" i="1"/>
  <c r="P22" i="1" s="1"/>
  <c r="P17" i="1"/>
  <c r="N16" i="1"/>
  <c r="P8" i="1"/>
  <c r="N7" i="1"/>
  <c r="O32" i="1"/>
  <c r="O36" i="1" s="1"/>
  <c r="C31" i="1"/>
  <c r="C32" i="1" s="1"/>
  <c r="C36" i="1" s="1"/>
  <c r="K31" i="1"/>
  <c r="K32" i="1" s="1"/>
  <c r="K36" i="1" s="1"/>
  <c r="L31" i="1"/>
  <c r="L32" i="1" s="1"/>
  <c r="L36" i="1" s="1"/>
  <c r="F31" i="1"/>
  <c r="F32" i="1" s="1"/>
  <c r="F36" i="1" s="1"/>
  <c r="G14" i="1"/>
  <c r="B31" i="1"/>
  <c r="N12" i="1"/>
  <c r="P12" i="1" s="1"/>
  <c r="H31" i="1"/>
  <c r="H32" i="1" s="1"/>
  <c r="H36" i="1" s="1"/>
  <c r="I14" i="1"/>
  <c r="I31" i="1"/>
  <c r="N34" i="1"/>
  <c r="P34" i="1" s="1"/>
  <c r="B14" i="1"/>
  <c r="D31" i="1"/>
  <c r="D32" i="1" s="1"/>
  <c r="D36" i="1" s="1"/>
  <c r="G32" i="1" l="1"/>
  <c r="G36" i="1" s="1"/>
  <c r="N31" i="3"/>
  <c r="N31" i="1"/>
  <c r="P16" i="1"/>
  <c r="N14" i="1"/>
  <c r="N32" i="1" s="1"/>
  <c r="N36" i="1" s="1"/>
  <c r="I32" i="1"/>
  <c r="I36" i="1" s="1"/>
  <c r="P31" i="1"/>
  <c r="B32" i="1"/>
  <c r="B36" i="1" s="1"/>
  <c r="P7" i="1"/>
  <c r="N35" i="3" l="1"/>
  <c r="P14" i="1"/>
  <c r="P36" i="1"/>
  <c r="P32" i="1"/>
</calcChain>
</file>

<file path=xl/sharedStrings.xml><?xml version="1.0" encoding="utf-8"?>
<sst xmlns="http://schemas.openxmlformats.org/spreadsheetml/2006/main" count="148" uniqueCount="86">
  <si>
    <t>NORSK KENNEL KLUB REGION TELEMARK-VESTFOLD</t>
  </si>
  <si>
    <t>Resultatrapport</t>
  </si>
  <si>
    <t>Periode : 01-Jan-2021 to 31-Des-2021</t>
  </si>
  <si>
    <t/>
  </si>
  <si>
    <t>Jan 2021</t>
  </si>
  <si>
    <t>Feb 2021</t>
  </si>
  <si>
    <t>Mar 2021</t>
  </si>
  <si>
    <t>Apr 2021</t>
  </si>
  <si>
    <t>Mai 2021</t>
  </si>
  <si>
    <t>Jun 2021</t>
  </si>
  <si>
    <t>Jul 2021</t>
  </si>
  <si>
    <t>Aug 2021</t>
  </si>
  <si>
    <t>Sep 2021</t>
  </si>
  <si>
    <t>Okt 2021</t>
  </si>
  <si>
    <t>Nov 2021</t>
  </si>
  <si>
    <t>Des 2021</t>
  </si>
  <si>
    <t>Inntekt</t>
  </si>
  <si>
    <t>Salgsinntekt</t>
  </si>
  <si>
    <t>3200 - Kursinntekt, utenfor avgiftsområdet</t>
  </si>
  <si>
    <t>3210 - Inntekter fra utstillinger</t>
  </si>
  <si>
    <t>3211 - Inntekter bobil m.v.</t>
  </si>
  <si>
    <t>3212 - Salg bøker m.m.</t>
  </si>
  <si>
    <t>Annen driftsinntekt</t>
  </si>
  <si>
    <t>Sum Inntekter</t>
  </si>
  <si>
    <t>Salgs- og driftskostnader</t>
  </si>
  <si>
    <t>Varekostnad</t>
  </si>
  <si>
    <t>4300 - Kjøp av bøker, materiell m.m.</t>
  </si>
  <si>
    <t>4310 - Kjøp av kurstjenester, leie av lokaler m.m.</t>
  </si>
  <si>
    <t>4320 - Kostnader vedr. utstillinger mm.m.</t>
  </si>
  <si>
    <t>4500 - Innleid arbeidskraft - underleverandører</t>
  </si>
  <si>
    <t xml:space="preserve">4510 - Gaver/div kostnader vedr. dommere/foredragsholder </t>
  </si>
  <si>
    <t>Annen driftskostnad</t>
  </si>
  <si>
    <t>6300 - Leie lokale</t>
  </si>
  <si>
    <t>6907 - Internett</t>
  </si>
  <si>
    <t>7710 - Styre- og bedriftsforsamlingsmøter</t>
  </si>
  <si>
    <t>7720 - RS - NKK sentralt, regionledermøter m.m.</t>
  </si>
  <si>
    <t>7770 - Bank- og kortgebyr</t>
  </si>
  <si>
    <t>Sum driftskostnad</t>
  </si>
  <si>
    <t>Driftsresultat</t>
  </si>
  <si>
    <t>Finans inntekter og kostnader</t>
  </si>
  <si>
    <t>Annen finansinntekt</t>
  </si>
  <si>
    <t>8050 - Annen renteinntekt</t>
  </si>
  <si>
    <t>Årsresultat</t>
  </si>
  <si>
    <t>Avvik</t>
  </si>
  <si>
    <t>3400 - Momskompensasjon / andre inntekter</t>
  </si>
  <si>
    <t>6800 - Kontorrekvisita</t>
  </si>
  <si>
    <t>7320 - Reklamemateriell</t>
  </si>
  <si>
    <t>7300 - Støtte til andre lokale klubber</t>
  </si>
  <si>
    <t>Balanse</t>
  </si>
  <si>
    <t>01-Jan-2021 to 31-Des-2021</t>
  </si>
  <si>
    <t>UB 2021</t>
  </si>
  <si>
    <t>Eiendeler</t>
  </si>
  <si>
    <t>Omløpsmidler</t>
  </si>
  <si>
    <t>Kortsiktige fordringer</t>
  </si>
  <si>
    <t>1500 - Kundefordringer</t>
  </si>
  <si>
    <t>1570 - Andre kortsiktige fordringer</t>
  </si>
  <si>
    <t>Kontanter, bankinnskudd ol.</t>
  </si>
  <si>
    <t>1920 - Driftskonto 1506 12 17646</t>
  </si>
  <si>
    <t>1925 - Plasseringskonto 1506 39 53315</t>
  </si>
  <si>
    <t>Totale eiendeler</t>
  </si>
  <si>
    <t>Gjeld og egenkapital</t>
  </si>
  <si>
    <t>Egenkapital</t>
  </si>
  <si>
    <t>2050 - Annen egenkapital</t>
  </si>
  <si>
    <t>optjent  egenkapital</t>
  </si>
  <si>
    <t>årets resultat ikke bokført</t>
  </si>
  <si>
    <t>fjorårets resultat ikke bokført</t>
  </si>
  <si>
    <t>Gjeld</t>
  </si>
  <si>
    <t>Leverandørgjeld</t>
  </si>
  <si>
    <t>2400 -  Leverandørgjeld</t>
  </si>
  <si>
    <t>annen kortsiktig gjeld</t>
  </si>
  <si>
    <t>2900 - Forskudd fra kunder</t>
  </si>
  <si>
    <t>Totale forpliktelser og egenkapital</t>
  </si>
  <si>
    <t>Budsjett -22</t>
  </si>
  <si>
    <t>Eiendeler av verdi: Varehenger Tredal, reg.nr. LD2324</t>
  </si>
  <si>
    <t>Budsjett 2022</t>
  </si>
  <si>
    <t>Note</t>
  </si>
  <si>
    <t>Noter:</t>
  </si>
  <si>
    <t>1)  Andre kortsiktige fordringer, kr 100 000,- på NKK, for oppgjør etter utstillingen på Brunstad, nov-21.</t>
  </si>
  <si>
    <t>2)  Annen egenkapital, Overskudd/positivt resultat for 2021, kr 105 664,-.</t>
  </si>
  <si>
    <t>Overføringer og disponeringer</t>
  </si>
  <si>
    <t>8960 - Overføringer annen egenkapital</t>
  </si>
  <si>
    <t>Netto gevinst</t>
  </si>
  <si>
    <t>2)</t>
  </si>
  <si>
    <t>1)</t>
  </si>
  <si>
    <t>Resultat 2021</t>
  </si>
  <si>
    <t>UB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</si>
</sst>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>
    <font>
      <sz val="11"/>
      <name val="Calibri"/>
    </font>
    <font>
      <b/>
      <sz val="11"/>
      <name val="Calibri"/>
    </font>
    <font>
      <b/>
      <sz val="20"/>
      <name val="Calibri"/>
    </font>
    <font>
      <sz val="13"/>
      <color rgb="FFFFFFFF"/>
      <name val="Calibri"/>
    </font>
    <font>
      <sz val="11"/>
      <color rgb="FFFFFFFF"/>
      <name val="Calibri"/>
    </font>
    <font>
      <sz val="11"/>
      <name val="Calibri"/>
    </font>
    <font>
      <sz val="12"/>
      <color rgb="FFFFFFFF"/>
      <name val="Calibri"/>
      <family val="2"/>
    </font>
    <font>
      <sz val="13"/>
      <color rgb="FFFFFFFF"/>
      <name val="Calibri"/>
      <family val="2"/>
    </font>
    <font>
      <sz val="11"/>
      <name val="Calibri"/>
      <family val="2"/>
    </font>
    <font>
      <sz val="11"/>
      <color rgb="FFFFFFFF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i/>
      <sz val="11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3A286"/>
      </patternFill>
    </fill>
    <fill>
      <patternFill patternType="solid">
        <fgColor rgb="FFFFFFFF"/>
      </patternFill>
    </fill>
    <fill>
      <patternFill patternType="solid">
        <fgColor rgb="FFA9A9A9"/>
      </patternFill>
    </fill>
    <fill>
      <patternFill patternType="solid">
        <fgColor rgb="FFD3D3D3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7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1" fontId="0" fillId="0" borderId="0" xfId="0" applyNumberFormat="1" applyFont="1"/>
    <xf numFmtId="1" fontId="4" fillId="2" borderId="0" xfId="0" applyNumberFormat="1" applyFont="1" applyFill="1"/>
    <xf numFmtId="1" fontId="3" fillId="2" borderId="0" xfId="0" applyNumberFormat="1" applyFont="1" applyFill="1"/>
    <xf numFmtId="0" fontId="1" fillId="3" borderId="1" xfId="0" applyNumberFormat="1" applyFont="1" applyFill="1" applyBorder="1"/>
    <xf numFmtId="0" fontId="1" fillId="4" borderId="1" xfId="0" applyNumberFormat="1" applyFont="1" applyFill="1" applyBorder="1" applyAlignment="1">
      <alignment indent="5"/>
    </xf>
    <xf numFmtId="1" fontId="1" fillId="4" borderId="1" xfId="0" applyNumberFormat="1" applyFont="1" applyFill="1" applyBorder="1"/>
    <xf numFmtId="0" fontId="3" fillId="2" borderId="2" xfId="0" applyNumberFormat="1" applyFont="1" applyFill="1" applyBorder="1"/>
    <xf numFmtId="1" fontId="3" fillId="2" borderId="2" xfId="0" applyNumberFormat="1" applyFont="1" applyFill="1" applyBorder="1"/>
    <xf numFmtId="0" fontId="0" fillId="0" borderId="0" xfId="0" applyNumberFormat="1" applyFont="1" applyAlignment="1"/>
    <xf numFmtId="1" fontId="7" fillId="2" borderId="0" xfId="0" applyNumberFormat="1" applyFont="1" applyFill="1"/>
    <xf numFmtId="164" fontId="0" fillId="0" borderId="0" xfId="1" applyNumberFormat="1" applyFont="1"/>
    <xf numFmtId="164" fontId="1" fillId="4" borderId="1" xfId="1" applyNumberFormat="1" applyFont="1" applyFill="1" applyBorder="1"/>
    <xf numFmtId="164" fontId="3" fillId="2" borderId="2" xfId="1" applyNumberFormat="1" applyFont="1" applyFill="1" applyBorder="1"/>
    <xf numFmtId="0" fontId="8" fillId="0" borderId="0" xfId="0" applyNumberFormat="1" applyFont="1" applyAlignment="1"/>
    <xf numFmtId="164" fontId="0" fillId="0" borderId="0" xfId="0" applyNumberFormat="1" applyFont="1"/>
    <xf numFmtId="0" fontId="7" fillId="2" borderId="2" xfId="0" applyNumberFormat="1" applyFont="1" applyFill="1" applyBorder="1"/>
    <xf numFmtId="164" fontId="8" fillId="0" borderId="0" xfId="1" applyNumberFormat="1" applyFont="1"/>
    <xf numFmtId="2" fontId="10" fillId="0" borderId="0" xfId="0" applyNumberFormat="1" applyFont="1"/>
    <xf numFmtId="2" fontId="0" fillId="0" borderId="0" xfId="0" applyNumberFormat="1"/>
    <xf numFmtId="2" fontId="11" fillId="0" borderId="0" xfId="0" applyNumberFormat="1" applyFont="1"/>
    <xf numFmtId="2" fontId="12" fillId="0" borderId="0" xfId="0" applyNumberFormat="1" applyFont="1"/>
    <xf numFmtId="2" fontId="7" fillId="2" borderId="0" xfId="0" applyNumberFormat="1" applyFont="1" applyFill="1"/>
    <xf numFmtId="2" fontId="13" fillId="0" borderId="0" xfId="0" applyNumberFormat="1" applyFont="1"/>
    <xf numFmtId="2" fontId="14" fillId="4" borderId="1" xfId="0" applyNumberFormat="1" applyFont="1" applyFill="1" applyBorder="1" applyAlignment="1">
      <alignment indent="3"/>
    </xf>
    <xf numFmtId="2" fontId="14" fillId="5" borderId="0" xfId="0" applyNumberFormat="1" applyFont="1" applyFill="1" applyAlignment="1">
      <alignment indent="6"/>
    </xf>
    <xf numFmtId="2" fontId="0" fillId="0" borderId="0" xfId="0" applyNumberFormat="1" applyAlignment="1">
      <alignment indent="12"/>
    </xf>
    <xf numFmtId="2" fontId="6" fillId="2" borderId="1" xfId="0" applyNumberFormat="1" applyFont="1" applyFill="1" applyBorder="1"/>
    <xf numFmtId="2" fontId="0" fillId="3" borderId="0" xfId="0" applyNumberFormat="1" applyFill="1"/>
    <xf numFmtId="2" fontId="9" fillId="2" borderId="1" xfId="0" applyNumberFormat="1" applyFont="1" applyFill="1" applyBorder="1"/>
    <xf numFmtId="164" fontId="14" fillId="4" borderId="1" xfId="1" applyNumberFormat="1" applyFont="1" applyFill="1" applyBorder="1"/>
    <xf numFmtId="164" fontId="14" fillId="5" borderId="0" xfId="1" applyNumberFormat="1" applyFont="1" applyFill="1"/>
    <xf numFmtId="164" fontId="6" fillId="2" borderId="1" xfId="1" applyNumberFormat="1" applyFont="1" applyFill="1" applyBorder="1"/>
    <xf numFmtId="164" fontId="9" fillId="2" borderId="1" xfId="1" applyNumberFormat="1" applyFont="1" applyFill="1" applyBorder="1"/>
    <xf numFmtId="2" fontId="14" fillId="0" borderId="0" xfId="0" applyNumberFormat="1" applyFont="1"/>
    <xf numFmtId="0" fontId="14" fillId="0" borderId="0" xfId="0" applyNumberFormat="1" applyFont="1"/>
    <xf numFmtId="0" fontId="15" fillId="0" borderId="0" xfId="0" applyNumberFormat="1" applyFont="1"/>
    <xf numFmtId="164" fontId="14" fillId="0" borderId="0" xfId="1" applyNumberFormat="1" applyFont="1" applyAlignment="1">
      <alignment horizontal="center"/>
    </xf>
    <xf numFmtId="0" fontId="14" fillId="3" borderId="1" xfId="0" applyFont="1" applyFill="1" applyBorder="1"/>
    <xf numFmtId="1" fontId="0" fillId="0" borderId="0" xfId="0" applyNumberFormat="1"/>
    <xf numFmtId="0" fontId="14" fillId="4" borderId="1" xfId="0" applyFont="1" applyFill="1" applyBorder="1" applyAlignment="1">
      <alignment indent="5"/>
    </xf>
    <xf numFmtId="1" fontId="14" fillId="4" borderId="1" xfId="0" applyNumberFormat="1" applyFont="1" applyFill="1" applyBorder="1"/>
    <xf numFmtId="0" fontId="7" fillId="2" borderId="2" xfId="0" applyFont="1" applyFill="1" applyBorder="1"/>
    <xf numFmtId="1" fontId="7" fillId="2" borderId="2" xfId="0" applyNumberFormat="1" applyFont="1" applyFill="1" applyBorder="1"/>
    <xf numFmtId="3" fontId="14" fillId="4" borderId="1" xfId="0" applyNumberFormat="1" applyFont="1" applyFill="1" applyBorder="1"/>
    <xf numFmtId="3" fontId="1" fillId="4" borderId="1" xfId="1" applyNumberFormat="1" applyFont="1" applyFill="1" applyBorder="1"/>
    <xf numFmtId="3" fontId="0" fillId="0" borderId="0" xfId="0" applyNumberFormat="1"/>
    <xf numFmtId="3" fontId="0" fillId="0" borderId="0" xfId="0" applyNumberFormat="1" applyFont="1"/>
    <xf numFmtId="3" fontId="7" fillId="2" borderId="2" xfId="0" applyNumberFormat="1" applyFont="1" applyFill="1" applyBorder="1"/>
    <xf numFmtId="3" fontId="3" fillId="2" borderId="2" xfId="1" applyNumberFormat="1" applyFont="1" applyFill="1" applyBorder="1"/>
    <xf numFmtId="0" fontId="0" fillId="0" borderId="0" xfId="0" applyAlignment="1"/>
    <xf numFmtId="0" fontId="14" fillId="0" borderId="0" xfId="0" applyNumberFormat="1" applyFont="1" applyAlignment="1">
      <alignment horizontal="center"/>
    </xf>
    <xf numFmtId="164" fontId="14" fillId="0" borderId="0" xfId="1" applyNumberFormat="1" applyFont="1" applyAlignment="1">
      <alignment horizontal="center" vertical="center"/>
    </xf>
    <xf numFmtId="1" fontId="7" fillId="2" borderId="0" xfId="0" applyNumberFormat="1" applyFont="1" applyFill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xSplit="1" ySplit="5" topLeftCell="N6" activePane="bottomRight" state="frozen"/>
      <selection pane="topRight" activeCell="D1" sqref="D1"/>
      <selection pane="bottomLeft" activeCell="A8" sqref="A8"/>
      <selection pane="bottomRight" activeCell="N5" sqref="N5"/>
    </sheetView>
  </sheetViews>
  <sheetFormatPr baseColWidth="10" defaultColWidth="9.140625" defaultRowHeight="15" outlineLevelRow="1"/>
  <cols>
    <col min="1" max="1" width="61.42578125" customWidth="1"/>
    <col min="2" max="9" width="9.140625" style="4" hidden="1" customWidth="1"/>
    <col min="10" max="10" width="9.7109375" style="4" hidden="1" customWidth="1"/>
    <col min="11" max="11" width="9.140625" style="4" hidden="1" customWidth="1"/>
    <col min="12" max="12" width="9" style="4" hidden="1" customWidth="1"/>
    <col min="13" max="13" width="8.7109375" style="4" hidden="1" customWidth="1"/>
    <col min="14" max="14" width="13.7109375" style="4" customWidth="1"/>
    <col min="15" max="15" width="13.5703125" customWidth="1"/>
    <col min="16" max="16" width="11.7109375" customWidth="1"/>
    <col min="17" max="17" width="6.140625" bestFit="1" customWidth="1"/>
  </cols>
  <sheetData>
    <row r="1" spans="1:17">
      <c r="A1" s="1" t="s">
        <v>0</v>
      </c>
    </row>
    <row r="2" spans="1:17" ht="26.25">
      <c r="A2" s="2" t="s">
        <v>1</v>
      </c>
    </row>
    <row r="3" spans="1:17">
      <c r="A3" s="1" t="s">
        <v>2</v>
      </c>
    </row>
    <row r="5" spans="1:17" ht="30" customHeight="1">
      <c r="A5" s="3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5" t="s">
        <v>12</v>
      </c>
      <c r="K5" s="5" t="s">
        <v>13</v>
      </c>
      <c r="L5" s="5" t="s">
        <v>14</v>
      </c>
      <c r="M5" s="5" t="s">
        <v>15</v>
      </c>
      <c r="N5" s="6">
        <v>2021</v>
      </c>
      <c r="O5" s="13">
        <v>2020</v>
      </c>
      <c r="P5" s="13" t="s">
        <v>43</v>
      </c>
      <c r="Q5" s="13" t="s">
        <v>75</v>
      </c>
    </row>
    <row r="6" spans="1:17">
      <c r="A6" s="7" t="s">
        <v>16</v>
      </c>
      <c r="N6" s="14"/>
    </row>
    <row r="7" spans="1:17">
      <c r="A7" s="8" t="s">
        <v>17</v>
      </c>
      <c r="B7" s="9">
        <f t="shared" ref="B7:M7" si="0">SUM(B8,B9,B10,B11)</f>
        <v>-1400</v>
      </c>
      <c r="C7" s="9">
        <f t="shared" si="0"/>
        <v>0</v>
      </c>
      <c r="D7" s="9">
        <f t="shared" si="0"/>
        <v>-600</v>
      </c>
      <c r="E7" s="9">
        <f t="shared" si="0"/>
        <v>0</v>
      </c>
      <c r="F7" s="9">
        <f t="shared" si="0"/>
        <v>0</v>
      </c>
      <c r="G7" s="9">
        <f t="shared" si="0"/>
        <v>0</v>
      </c>
      <c r="H7" s="9">
        <f t="shared" si="0"/>
        <v>0</v>
      </c>
      <c r="I7" s="9">
        <f t="shared" si="0"/>
        <v>181960</v>
      </c>
      <c r="J7" s="9">
        <f t="shared" si="0"/>
        <v>38600</v>
      </c>
      <c r="K7" s="9">
        <f t="shared" si="0"/>
        <v>0</v>
      </c>
      <c r="L7" s="9">
        <f t="shared" si="0"/>
        <v>110000</v>
      </c>
      <c r="M7" s="9">
        <f t="shared" si="0"/>
        <v>1500</v>
      </c>
      <c r="N7" s="15">
        <f>SUM(N8:N11)</f>
        <v>330060</v>
      </c>
      <c r="O7" s="15">
        <f>SUM(O8:O11)</f>
        <v>430833</v>
      </c>
      <c r="P7" s="15">
        <f t="shared" ref="P7:P14" si="1">N7-O7</f>
        <v>-100773</v>
      </c>
    </row>
    <row r="8" spans="1:17" outlineLevel="1">
      <c r="A8" s="12" t="s">
        <v>18</v>
      </c>
      <c r="B8" s="4">
        <v>-2000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38000</v>
      </c>
      <c r="J8" s="4">
        <v>32000</v>
      </c>
      <c r="K8" s="4">
        <v>0</v>
      </c>
      <c r="L8" s="4">
        <v>0</v>
      </c>
      <c r="M8" s="4">
        <v>1500</v>
      </c>
      <c r="N8" s="14">
        <f t="shared" ref="N8:N13" si="2">SUM(B8,C8,D8,E8,F8,G8,H8,I8,J8,K8,L8,M8)</f>
        <v>69500</v>
      </c>
      <c r="O8" s="14">
        <v>116691</v>
      </c>
      <c r="P8" s="18">
        <f t="shared" si="1"/>
        <v>-47191</v>
      </c>
    </row>
    <row r="9" spans="1:17" outlineLevel="1">
      <c r="A9" s="12" t="s">
        <v>19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140000</v>
      </c>
      <c r="J9" s="4">
        <v>0</v>
      </c>
      <c r="K9" s="4">
        <v>0</v>
      </c>
      <c r="L9" s="4">
        <v>110000</v>
      </c>
      <c r="M9" s="4">
        <v>0</v>
      </c>
      <c r="N9" s="14">
        <f t="shared" si="2"/>
        <v>250000</v>
      </c>
      <c r="O9" s="14">
        <v>314142</v>
      </c>
      <c r="P9" s="18">
        <f t="shared" si="1"/>
        <v>-64142</v>
      </c>
    </row>
    <row r="10" spans="1:17" outlineLevel="1">
      <c r="A10" s="12" t="s">
        <v>20</v>
      </c>
      <c r="B10" s="4">
        <v>600</v>
      </c>
      <c r="C10" s="4">
        <v>0</v>
      </c>
      <c r="D10" s="4">
        <v>-600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14">
        <f t="shared" si="2"/>
        <v>0</v>
      </c>
      <c r="O10" s="14"/>
      <c r="P10" s="18">
        <f t="shared" si="1"/>
        <v>0</v>
      </c>
    </row>
    <row r="11" spans="1:17" outlineLevel="1">
      <c r="A11" s="12" t="s">
        <v>21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3960</v>
      </c>
      <c r="J11" s="4">
        <v>6600</v>
      </c>
      <c r="K11" s="4">
        <v>0</v>
      </c>
      <c r="L11" s="4">
        <v>0</v>
      </c>
      <c r="M11" s="4">
        <v>0</v>
      </c>
      <c r="N11" s="14">
        <f t="shared" si="2"/>
        <v>10560</v>
      </c>
      <c r="O11" s="14">
        <v>0</v>
      </c>
      <c r="P11" s="18">
        <f t="shared" si="1"/>
        <v>10560</v>
      </c>
    </row>
    <row r="12" spans="1:17">
      <c r="A12" s="8" t="s">
        <v>22</v>
      </c>
      <c r="B12" s="9">
        <f t="shared" ref="B12:M12" si="3">SUM(B13)</f>
        <v>0</v>
      </c>
      <c r="C12" s="9">
        <f t="shared" si="3"/>
        <v>0</v>
      </c>
      <c r="D12" s="9">
        <f t="shared" si="3"/>
        <v>0</v>
      </c>
      <c r="E12" s="9">
        <f t="shared" si="3"/>
        <v>4809</v>
      </c>
      <c r="F12" s="9">
        <f t="shared" si="3"/>
        <v>0</v>
      </c>
      <c r="G12" s="9">
        <f t="shared" si="3"/>
        <v>0</v>
      </c>
      <c r="H12" s="9">
        <f t="shared" si="3"/>
        <v>0</v>
      </c>
      <c r="I12" s="9">
        <f t="shared" si="3"/>
        <v>0</v>
      </c>
      <c r="J12" s="9">
        <f t="shared" si="3"/>
        <v>0</v>
      </c>
      <c r="K12" s="9">
        <f t="shared" si="3"/>
        <v>0</v>
      </c>
      <c r="L12" s="9">
        <f t="shared" si="3"/>
        <v>0</v>
      </c>
      <c r="M12" s="9">
        <f t="shared" si="3"/>
        <v>35078</v>
      </c>
      <c r="N12" s="15">
        <f t="shared" si="2"/>
        <v>39887</v>
      </c>
      <c r="O12" s="15">
        <f>O13</f>
        <v>28673</v>
      </c>
      <c r="P12" s="15">
        <f t="shared" si="1"/>
        <v>11214</v>
      </c>
    </row>
    <row r="13" spans="1:17" outlineLevel="1">
      <c r="A13" s="17" t="s">
        <v>44</v>
      </c>
      <c r="B13" s="4">
        <v>0</v>
      </c>
      <c r="C13" s="4">
        <v>0</v>
      </c>
      <c r="D13" s="4">
        <v>0</v>
      </c>
      <c r="E13" s="4">
        <v>4809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35078</v>
      </c>
      <c r="N13" s="14">
        <f t="shared" si="2"/>
        <v>39887</v>
      </c>
      <c r="O13" s="14">
        <f>28673</f>
        <v>28673</v>
      </c>
      <c r="P13" s="18">
        <f t="shared" si="1"/>
        <v>11214</v>
      </c>
    </row>
    <row r="14" spans="1:17" ht="18" thickBot="1">
      <c r="A14" s="10" t="s">
        <v>23</v>
      </c>
      <c r="B14" s="11">
        <f t="shared" ref="B14:M14" si="4">SUM(B7,B12)</f>
        <v>-1400</v>
      </c>
      <c r="C14" s="11">
        <f t="shared" si="4"/>
        <v>0</v>
      </c>
      <c r="D14" s="11">
        <f t="shared" si="4"/>
        <v>-600</v>
      </c>
      <c r="E14" s="11">
        <f t="shared" si="4"/>
        <v>4809</v>
      </c>
      <c r="F14" s="11">
        <f t="shared" si="4"/>
        <v>0</v>
      </c>
      <c r="G14" s="11">
        <f t="shared" si="4"/>
        <v>0</v>
      </c>
      <c r="H14" s="11">
        <f t="shared" si="4"/>
        <v>0</v>
      </c>
      <c r="I14" s="11">
        <f t="shared" si="4"/>
        <v>181960</v>
      </c>
      <c r="J14" s="11">
        <f t="shared" si="4"/>
        <v>38600</v>
      </c>
      <c r="K14" s="11">
        <f t="shared" si="4"/>
        <v>0</v>
      </c>
      <c r="L14" s="11">
        <f t="shared" si="4"/>
        <v>110000</v>
      </c>
      <c r="M14" s="11">
        <f t="shared" si="4"/>
        <v>36578</v>
      </c>
      <c r="N14" s="16">
        <f>N7+N12</f>
        <v>369947</v>
      </c>
      <c r="O14" s="16">
        <f>O12+O7</f>
        <v>459506</v>
      </c>
      <c r="P14" s="16">
        <f t="shared" si="1"/>
        <v>-89559</v>
      </c>
    </row>
    <row r="15" spans="1:17" ht="15.75" thickTop="1">
      <c r="A15" s="7" t="s">
        <v>24</v>
      </c>
      <c r="N15" s="14"/>
      <c r="O15" s="14"/>
    </row>
    <row r="16" spans="1:17">
      <c r="A16" s="8" t="s">
        <v>25</v>
      </c>
      <c r="B16" s="9">
        <f t="shared" ref="B16:M16" si="5">SUM(B17,B18,B19,B20,B21)</f>
        <v>0</v>
      </c>
      <c r="C16" s="9">
        <f t="shared" si="5"/>
        <v>0</v>
      </c>
      <c r="D16" s="9">
        <f t="shared" si="5"/>
        <v>0</v>
      </c>
      <c r="E16" s="9">
        <f t="shared" si="5"/>
        <v>0</v>
      </c>
      <c r="F16" s="9">
        <f t="shared" si="5"/>
        <v>0</v>
      </c>
      <c r="G16" s="9">
        <f t="shared" si="5"/>
        <v>0</v>
      </c>
      <c r="H16" s="9">
        <f t="shared" si="5"/>
        <v>0</v>
      </c>
      <c r="I16" s="9">
        <f t="shared" si="5"/>
        <v>0</v>
      </c>
      <c r="J16" s="9">
        <f t="shared" si="5"/>
        <v>-176724.8</v>
      </c>
      <c r="K16" s="9">
        <f t="shared" si="5"/>
        <v>0</v>
      </c>
      <c r="L16" s="9">
        <f t="shared" si="5"/>
        <v>-2490</v>
      </c>
      <c r="M16" s="9">
        <f t="shared" si="5"/>
        <v>-74365.3</v>
      </c>
      <c r="N16" s="15">
        <f>SUM(N17:N21)</f>
        <v>-253580.09999999998</v>
      </c>
      <c r="O16" s="15">
        <f>SUM(O17:O21)</f>
        <v>-401671</v>
      </c>
      <c r="P16" s="15">
        <f t="shared" ref="P16:P23" si="6">N16-O16</f>
        <v>148090.90000000002</v>
      </c>
    </row>
    <row r="17" spans="1:16" outlineLevel="1">
      <c r="A17" s="12" t="s">
        <v>26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-9280</v>
      </c>
      <c r="K17" s="4">
        <v>0</v>
      </c>
      <c r="L17" s="4">
        <v>0</v>
      </c>
      <c r="M17" s="4">
        <v>0</v>
      </c>
      <c r="N17" s="14">
        <f t="shared" ref="N17:N30" si="7">SUM(B17,C17,D17,E17,F17,G17,H17,I17,J17,K17,L17,M17)</f>
        <v>-9280</v>
      </c>
      <c r="O17" s="14"/>
      <c r="P17" s="18">
        <f t="shared" si="6"/>
        <v>-9280</v>
      </c>
    </row>
    <row r="18" spans="1:16" outlineLevel="1">
      <c r="A18" s="12" t="s">
        <v>27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-55260</v>
      </c>
      <c r="K18" s="4">
        <v>0</v>
      </c>
      <c r="L18" s="4">
        <v>0</v>
      </c>
      <c r="M18" s="4">
        <v>0</v>
      </c>
      <c r="N18" s="14">
        <f t="shared" si="7"/>
        <v>-55260</v>
      </c>
      <c r="O18" s="14">
        <v>-113389</v>
      </c>
      <c r="P18" s="18">
        <f t="shared" si="6"/>
        <v>58129</v>
      </c>
    </row>
    <row r="19" spans="1:16" outlineLevel="1">
      <c r="A19" s="12" t="s">
        <v>28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-2490</v>
      </c>
      <c r="M19" s="4">
        <v>-12279.5</v>
      </c>
      <c r="N19" s="14">
        <f t="shared" si="7"/>
        <v>-14769.5</v>
      </c>
      <c r="O19" s="14">
        <v>-288282</v>
      </c>
      <c r="P19" s="18">
        <f t="shared" si="6"/>
        <v>273512.5</v>
      </c>
    </row>
    <row r="20" spans="1:16" outlineLevel="1">
      <c r="A20" s="12" t="s">
        <v>29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-85242</v>
      </c>
      <c r="K20" s="4">
        <v>0</v>
      </c>
      <c r="L20" s="4">
        <v>0</v>
      </c>
      <c r="M20" s="4">
        <v>-62085.8</v>
      </c>
      <c r="N20" s="14">
        <f t="shared" si="7"/>
        <v>-147327.79999999999</v>
      </c>
      <c r="O20" s="14"/>
      <c r="P20" s="18">
        <f t="shared" si="6"/>
        <v>-147327.79999999999</v>
      </c>
    </row>
    <row r="21" spans="1:16" outlineLevel="1">
      <c r="A21" s="12" t="s">
        <v>30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-26942.799999999999</v>
      </c>
      <c r="K21" s="4">
        <v>0</v>
      </c>
      <c r="L21" s="4">
        <v>0</v>
      </c>
      <c r="M21" s="4">
        <v>0</v>
      </c>
      <c r="N21" s="14">
        <f t="shared" si="7"/>
        <v>-26942.799999999999</v>
      </c>
      <c r="O21" s="14"/>
      <c r="P21" s="18">
        <f t="shared" si="6"/>
        <v>-26942.799999999999</v>
      </c>
    </row>
    <row r="22" spans="1:16">
      <c r="A22" s="8" t="s">
        <v>31</v>
      </c>
      <c r="B22" s="9">
        <f t="shared" ref="B22:M22" si="8">SUM(B23,B25,B28,B29,B30)</f>
        <v>-10.5</v>
      </c>
      <c r="C22" s="9">
        <f t="shared" si="8"/>
        <v>-5.5</v>
      </c>
      <c r="D22" s="9">
        <f t="shared" si="8"/>
        <v>-27.5</v>
      </c>
      <c r="E22" s="9">
        <f t="shared" si="8"/>
        <v>-211.5</v>
      </c>
      <c r="F22" s="9">
        <f t="shared" si="8"/>
        <v>-41.5</v>
      </c>
      <c r="G22" s="9">
        <f t="shared" si="8"/>
        <v>-2540</v>
      </c>
      <c r="H22" s="9">
        <f t="shared" si="8"/>
        <v>-45.5</v>
      </c>
      <c r="I22" s="9">
        <f t="shared" si="8"/>
        <v>-1896.3</v>
      </c>
      <c r="J22" s="9">
        <f t="shared" si="8"/>
        <v>-62</v>
      </c>
      <c r="K22" s="9">
        <f t="shared" si="8"/>
        <v>-3648.5</v>
      </c>
      <c r="L22" s="9">
        <f t="shared" si="8"/>
        <v>-2564.5</v>
      </c>
      <c r="M22" s="9">
        <f t="shared" si="8"/>
        <v>-45.5</v>
      </c>
      <c r="N22" s="15">
        <f>SUM(N23:N30)</f>
        <v>-11098.8</v>
      </c>
      <c r="O22" s="15">
        <f>SUM(O23:O30)</f>
        <v>-42079</v>
      </c>
      <c r="P22" s="15">
        <f t="shared" si="6"/>
        <v>30980.2</v>
      </c>
    </row>
    <row r="23" spans="1:16" outlineLevel="1">
      <c r="A23" s="12" t="s">
        <v>32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-2500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14">
        <f t="shared" si="7"/>
        <v>-2500</v>
      </c>
      <c r="O23" s="14">
        <v>-2500</v>
      </c>
      <c r="P23" s="18">
        <f t="shared" si="6"/>
        <v>0</v>
      </c>
    </row>
    <row r="24" spans="1:16" outlineLevel="1">
      <c r="A24" s="17" t="s">
        <v>45</v>
      </c>
      <c r="N24" s="14"/>
      <c r="O24" s="14">
        <f>-1068-1578-369</f>
        <v>-3015</v>
      </c>
      <c r="P24" s="18"/>
    </row>
    <row r="25" spans="1:16" outlineLevel="1">
      <c r="A25" s="12" t="s">
        <v>33</v>
      </c>
      <c r="B25" s="4">
        <v>0</v>
      </c>
      <c r="C25" s="4">
        <v>0</v>
      </c>
      <c r="D25" s="4">
        <v>0</v>
      </c>
      <c r="E25" s="4">
        <v>-210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14">
        <f t="shared" si="7"/>
        <v>-210</v>
      </c>
      <c r="O25" s="14">
        <v>-200</v>
      </c>
      <c r="P25" s="18">
        <f t="shared" ref="P25:P32" si="9">N25-O25</f>
        <v>-10</v>
      </c>
    </row>
    <row r="26" spans="1:16" outlineLevel="1">
      <c r="A26" s="17" t="s">
        <v>47</v>
      </c>
      <c r="N26" s="14"/>
      <c r="O26" s="14">
        <v>-15000</v>
      </c>
      <c r="P26" s="18">
        <f t="shared" si="9"/>
        <v>15000</v>
      </c>
    </row>
    <row r="27" spans="1:16" outlineLevel="1">
      <c r="A27" s="17" t="s">
        <v>46</v>
      </c>
      <c r="N27" s="14"/>
      <c r="O27" s="14">
        <v>-13188</v>
      </c>
      <c r="P27" s="18">
        <f t="shared" si="9"/>
        <v>13188</v>
      </c>
    </row>
    <row r="28" spans="1:16" outlineLevel="1">
      <c r="A28" s="12" t="s">
        <v>34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-1856.3</v>
      </c>
      <c r="J28" s="4">
        <v>0</v>
      </c>
      <c r="K28" s="4">
        <v>0</v>
      </c>
      <c r="L28" s="4">
        <v>0</v>
      </c>
      <c r="M28" s="4">
        <v>0</v>
      </c>
      <c r="N28" s="14">
        <f t="shared" si="7"/>
        <v>-1856.3</v>
      </c>
      <c r="O28" s="14">
        <v>-1014</v>
      </c>
      <c r="P28" s="18">
        <f t="shared" si="9"/>
        <v>-842.3</v>
      </c>
    </row>
    <row r="29" spans="1:16" outlineLevel="1">
      <c r="A29" s="12" t="s">
        <v>35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-3380</v>
      </c>
      <c r="L29" s="4">
        <v>-2519</v>
      </c>
      <c r="M29" s="4">
        <v>0</v>
      </c>
      <c r="N29" s="14">
        <f t="shared" si="7"/>
        <v>-5899</v>
      </c>
      <c r="O29" s="20">
        <v>-6313</v>
      </c>
      <c r="P29" s="18">
        <f t="shared" si="9"/>
        <v>414</v>
      </c>
    </row>
    <row r="30" spans="1:16" outlineLevel="1">
      <c r="A30" s="12" t="s">
        <v>36</v>
      </c>
      <c r="B30" s="4">
        <v>-10.5</v>
      </c>
      <c r="C30" s="4">
        <v>-5.5</v>
      </c>
      <c r="D30" s="4">
        <v>-27.5</v>
      </c>
      <c r="E30" s="4">
        <v>-1.5</v>
      </c>
      <c r="F30" s="4">
        <v>-41.5</v>
      </c>
      <c r="G30" s="4">
        <v>-40</v>
      </c>
      <c r="H30" s="4">
        <v>-45.5</v>
      </c>
      <c r="I30" s="4">
        <v>-40</v>
      </c>
      <c r="J30" s="4">
        <v>-62</v>
      </c>
      <c r="K30" s="4">
        <v>-268.5</v>
      </c>
      <c r="L30" s="4">
        <v>-45.5</v>
      </c>
      <c r="M30" s="4">
        <v>-45.5</v>
      </c>
      <c r="N30" s="14">
        <f t="shared" si="7"/>
        <v>-633.5</v>
      </c>
      <c r="O30" s="14">
        <v>-849</v>
      </c>
      <c r="P30" s="18">
        <f t="shared" si="9"/>
        <v>215.5</v>
      </c>
    </row>
    <row r="31" spans="1:16" ht="18" thickBot="1">
      <c r="A31" s="10" t="s">
        <v>37</v>
      </c>
      <c r="B31" s="11">
        <f t="shared" ref="B31:M31" si="10">SUM(B16,B22)</f>
        <v>-10.5</v>
      </c>
      <c r="C31" s="11">
        <f t="shared" si="10"/>
        <v>-5.5</v>
      </c>
      <c r="D31" s="11">
        <f t="shared" si="10"/>
        <v>-27.5</v>
      </c>
      <c r="E31" s="11">
        <f t="shared" si="10"/>
        <v>-211.5</v>
      </c>
      <c r="F31" s="11">
        <f t="shared" si="10"/>
        <v>-41.5</v>
      </c>
      <c r="G31" s="11">
        <f t="shared" si="10"/>
        <v>-2540</v>
      </c>
      <c r="H31" s="11">
        <f t="shared" si="10"/>
        <v>-45.5</v>
      </c>
      <c r="I31" s="11">
        <f t="shared" si="10"/>
        <v>-1896.3</v>
      </c>
      <c r="J31" s="11">
        <f t="shared" si="10"/>
        <v>-176786.8</v>
      </c>
      <c r="K31" s="11">
        <f t="shared" si="10"/>
        <v>-3648.5</v>
      </c>
      <c r="L31" s="11">
        <f t="shared" si="10"/>
        <v>-5054.5</v>
      </c>
      <c r="M31" s="11">
        <f t="shared" si="10"/>
        <v>-74410.8</v>
      </c>
      <c r="N31" s="16">
        <f>N16+N22</f>
        <v>-264678.89999999997</v>
      </c>
      <c r="O31" s="16">
        <f>O16+O22</f>
        <v>-443750</v>
      </c>
      <c r="P31" s="16">
        <f t="shared" si="9"/>
        <v>179071.10000000003</v>
      </c>
    </row>
    <row r="32" spans="1:16" ht="18.75" thickTop="1" thickBot="1">
      <c r="A32" s="10" t="s">
        <v>38</v>
      </c>
      <c r="B32" s="11">
        <f t="shared" ref="B32:M32" si="11">SUM(B14+B31)</f>
        <v>-1410.5</v>
      </c>
      <c r="C32" s="11">
        <f t="shared" si="11"/>
        <v>-5.5</v>
      </c>
      <c r="D32" s="11">
        <f t="shared" si="11"/>
        <v>-627.5</v>
      </c>
      <c r="E32" s="11">
        <f t="shared" si="11"/>
        <v>4597.5</v>
      </c>
      <c r="F32" s="11">
        <f t="shared" si="11"/>
        <v>-41.5</v>
      </c>
      <c r="G32" s="11">
        <f t="shared" si="11"/>
        <v>-2540</v>
      </c>
      <c r="H32" s="11">
        <f t="shared" si="11"/>
        <v>-45.5</v>
      </c>
      <c r="I32" s="11">
        <f t="shared" si="11"/>
        <v>180063.7</v>
      </c>
      <c r="J32" s="11">
        <f t="shared" si="11"/>
        <v>-138186.79999999999</v>
      </c>
      <c r="K32" s="11">
        <f t="shared" si="11"/>
        <v>-3648.5</v>
      </c>
      <c r="L32" s="11">
        <f t="shared" si="11"/>
        <v>104945.5</v>
      </c>
      <c r="M32" s="11">
        <f t="shared" si="11"/>
        <v>-37832.800000000003</v>
      </c>
      <c r="N32" s="16">
        <f>N14+N31</f>
        <v>105268.10000000003</v>
      </c>
      <c r="O32" s="16">
        <f>O14+O31</f>
        <v>15756</v>
      </c>
      <c r="P32" s="16">
        <f t="shared" si="9"/>
        <v>89512.100000000035</v>
      </c>
    </row>
    <row r="33" spans="1:17" ht="15.75" thickTop="1">
      <c r="A33" s="7" t="s">
        <v>39</v>
      </c>
      <c r="N33" s="14"/>
      <c r="O33" s="14"/>
    </row>
    <row r="34" spans="1:17">
      <c r="A34" s="8" t="s">
        <v>40</v>
      </c>
      <c r="B34" s="9">
        <f t="shared" ref="B34:M34" si="12">SUM(B35)</f>
        <v>0</v>
      </c>
      <c r="C34" s="9">
        <f t="shared" si="12"/>
        <v>0</v>
      </c>
      <c r="D34" s="9">
        <f t="shared" si="12"/>
        <v>0</v>
      </c>
      <c r="E34" s="9">
        <f t="shared" si="12"/>
        <v>0</v>
      </c>
      <c r="F34" s="9">
        <f t="shared" si="12"/>
        <v>0</v>
      </c>
      <c r="G34" s="9">
        <f t="shared" si="12"/>
        <v>0</v>
      </c>
      <c r="H34" s="9">
        <f t="shared" si="12"/>
        <v>0</v>
      </c>
      <c r="I34" s="9">
        <f t="shared" si="12"/>
        <v>0</v>
      </c>
      <c r="J34" s="9">
        <f t="shared" si="12"/>
        <v>0</v>
      </c>
      <c r="K34" s="9">
        <f t="shared" si="12"/>
        <v>0</v>
      </c>
      <c r="L34" s="9">
        <f t="shared" si="12"/>
        <v>0</v>
      </c>
      <c r="M34" s="9">
        <f t="shared" si="12"/>
        <v>396.25</v>
      </c>
      <c r="N34" s="15">
        <f>SUM(B34,C34,D34,E34,F34,G34,H34,I34,J34,K34,L34,M34)</f>
        <v>396.25</v>
      </c>
      <c r="O34" s="15">
        <f>O35</f>
        <v>305</v>
      </c>
      <c r="P34" s="15">
        <f>N34-O34</f>
        <v>91.25</v>
      </c>
    </row>
    <row r="35" spans="1:17" outlineLevel="1">
      <c r="A35" s="12" t="s">
        <v>41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396.25</v>
      </c>
      <c r="N35" s="14">
        <f>SUM(B35,C35,D35,E35,F35,G35,H35,I35,J35,K35,L35,M35)</f>
        <v>396.25</v>
      </c>
      <c r="O35" s="14">
        <v>305</v>
      </c>
      <c r="P35" s="18">
        <f>N35-O35</f>
        <v>91.25</v>
      </c>
    </row>
    <row r="36" spans="1:17" ht="18" thickBot="1">
      <c r="A36" s="19" t="s">
        <v>42</v>
      </c>
      <c r="B36" s="11">
        <f t="shared" ref="B36:M36" si="13">SUM(B32,B34)</f>
        <v>-1410.5</v>
      </c>
      <c r="C36" s="11">
        <f t="shared" si="13"/>
        <v>-5.5</v>
      </c>
      <c r="D36" s="11">
        <f t="shared" si="13"/>
        <v>-627.5</v>
      </c>
      <c r="E36" s="11">
        <f t="shared" si="13"/>
        <v>4597.5</v>
      </c>
      <c r="F36" s="11">
        <f t="shared" si="13"/>
        <v>-41.5</v>
      </c>
      <c r="G36" s="11">
        <f t="shared" si="13"/>
        <v>-2540</v>
      </c>
      <c r="H36" s="11">
        <f t="shared" si="13"/>
        <v>-45.5</v>
      </c>
      <c r="I36" s="11">
        <f t="shared" si="13"/>
        <v>180063.7</v>
      </c>
      <c r="J36" s="11">
        <f t="shared" si="13"/>
        <v>-138186.79999999999</v>
      </c>
      <c r="K36" s="11">
        <f t="shared" si="13"/>
        <v>-3648.5</v>
      </c>
      <c r="L36" s="11">
        <f t="shared" si="13"/>
        <v>104945.5</v>
      </c>
      <c r="M36" s="11">
        <f t="shared" si="13"/>
        <v>-37436.550000000003</v>
      </c>
      <c r="N36" s="16">
        <f>SUM(N32,N34)</f>
        <v>105664.35000000003</v>
      </c>
      <c r="O36" s="16">
        <f>SUM(O32,O34)</f>
        <v>16061</v>
      </c>
      <c r="P36" s="16">
        <f>N36-O36</f>
        <v>89603.350000000035</v>
      </c>
    </row>
    <row r="37" spans="1:17" ht="15.75" thickTop="1">
      <c r="A37" s="41" t="s">
        <v>79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</row>
    <row r="38" spans="1:17">
      <c r="A38" s="43" t="s">
        <v>79</v>
      </c>
      <c r="B38" s="44">
        <f t="shared" ref="B38:M38" si="14">SUM(B39)</f>
        <v>0</v>
      </c>
      <c r="C38" s="44">
        <f t="shared" si="14"/>
        <v>0</v>
      </c>
      <c r="D38" s="44">
        <f t="shared" si="14"/>
        <v>0</v>
      </c>
      <c r="E38" s="44">
        <f t="shared" si="14"/>
        <v>0</v>
      </c>
      <c r="F38" s="44">
        <f t="shared" si="14"/>
        <v>0</v>
      </c>
      <c r="G38" s="44">
        <f t="shared" si="14"/>
        <v>0</v>
      </c>
      <c r="H38" s="44">
        <f t="shared" si="14"/>
        <v>0</v>
      </c>
      <c r="I38" s="44">
        <f t="shared" si="14"/>
        <v>0</v>
      </c>
      <c r="J38" s="44">
        <f t="shared" si="14"/>
        <v>0</v>
      </c>
      <c r="K38" s="44">
        <f t="shared" si="14"/>
        <v>0</v>
      </c>
      <c r="L38" s="44">
        <f t="shared" si="14"/>
        <v>0</v>
      </c>
      <c r="M38" s="44">
        <f t="shared" si="14"/>
        <v>-105664.35</v>
      </c>
      <c r="N38" s="47">
        <f>-N36</f>
        <v>-105664.35000000003</v>
      </c>
      <c r="O38" s="47">
        <f>-O36</f>
        <v>-16061</v>
      </c>
      <c r="P38" s="48">
        <f>N38-O38</f>
        <v>-89603.350000000035</v>
      </c>
    </row>
    <row r="39" spans="1:17">
      <c r="A39" s="53" t="s">
        <v>80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-105664.35</v>
      </c>
      <c r="N39" s="49">
        <f>SUM(B39,C39,D39,E39,F39,G39,H39,I39,J39,K39,L39,M39)</f>
        <v>-105664.35</v>
      </c>
      <c r="O39" s="49">
        <v>-16061</v>
      </c>
      <c r="P39" s="50">
        <f>N39-O39</f>
        <v>-89603.35</v>
      </c>
      <c r="Q39" s="54" t="s">
        <v>82</v>
      </c>
    </row>
    <row r="40" spans="1:17" ht="18" thickBot="1">
      <c r="A40" s="45" t="s">
        <v>81</v>
      </c>
      <c r="B40" s="46">
        <f t="shared" ref="B40:O40" si="15">SUM(B36,B38)</f>
        <v>-1410.5</v>
      </c>
      <c r="C40" s="46">
        <f t="shared" si="15"/>
        <v>-5.5</v>
      </c>
      <c r="D40" s="46">
        <f t="shared" si="15"/>
        <v>-627.5</v>
      </c>
      <c r="E40" s="46">
        <f t="shared" si="15"/>
        <v>4597.5</v>
      </c>
      <c r="F40" s="46">
        <f t="shared" si="15"/>
        <v>-41.5</v>
      </c>
      <c r="G40" s="46">
        <f t="shared" si="15"/>
        <v>-2540</v>
      </c>
      <c r="H40" s="46">
        <f t="shared" si="15"/>
        <v>-45.5</v>
      </c>
      <c r="I40" s="46">
        <f t="shared" si="15"/>
        <v>180063.7</v>
      </c>
      <c r="J40" s="46">
        <f t="shared" si="15"/>
        <v>-138186.79999999999</v>
      </c>
      <c r="K40" s="46">
        <f t="shared" si="15"/>
        <v>-3648.5</v>
      </c>
      <c r="L40" s="46">
        <f t="shared" si="15"/>
        <v>104945.5</v>
      </c>
      <c r="M40" s="46">
        <f t="shared" si="15"/>
        <v>-143100.90000000002</v>
      </c>
      <c r="N40" s="51">
        <f>SUM(N36,N38)</f>
        <v>0</v>
      </c>
      <c r="O40" s="51">
        <f t="shared" si="15"/>
        <v>0</v>
      </c>
      <c r="P40" s="52">
        <f>N40-O40</f>
        <v>0</v>
      </c>
    </row>
    <row r="41" spans="1:17" ht="15.75" thickTop="1"/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F8AF0-592A-4C33-A21A-8C8F400ED626}">
  <dimension ref="A1:O35"/>
  <sheetViews>
    <sheetView workbookViewId="0">
      <selection activeCell="A31" sqref="A31"/>
    </sheetView>
  </sheetViews>
  <sheetFormatPr baseColWidth="10" defaultRowHeight="15"/>
  <cols>
    <col min="1" max="1" width="52.28515625" style="22" customWidth="1"/>
    <col min="2" max="2" width="10.7109375" style="22" customWidth="1"/>
    <col min="3" max="3" width="10.7109375" style="22" hidden="1" customWidth="1"/>
    <col min="4" max="4" width="11" style="22" hidden="1" customWidth="1"/>
    <col min="5" max="5" width="11.5703125" style="22" hidden="1" customWidth="1"/>
    <col min="6" max="6" width="11" style="22" hidden="1" customWidth="1"/>
    <col min="7" max="7" width="11.28515625" style="22" hidden="1" customWidth="1"/>
    <col min="8" max="9" width="10.7109375" style="22" hidden="1" customWidth="1"/>
    <col min="10" max="10" width="11.28515625" style="22" hidden="1" customWidth="1"/>
    <col min="11" max="12" width="11" style="22" hidden="1" customWidth="1"/>
    <col min="13" max="13" width="11.42578125" style="22" hidden="1" customWidth="1"/>
    <col min="14" max="14" width="12.7109375" style="22" bestFit="1" customWidth="1"/>
    <col min="15" max="15" width="6.140625" bestFit="1" customWidth="1"/>
  </cols>
  <sheetData>
    <row r="1" spans="1:15" ht="15.75">
      <c r="A1" s="21" t="s">
        <v>0</v>
      </c>
    </row>
    <row r="2" spans="1:15" ht="21">
      <c r="A2" s="23" t="s">
        <v>48</v>
      </c>
    </row>
    <row r="3" spans="1:15">
      <c r="A3" s="24" t="s">
        <v>49</v>
      </c>
    </row>
    <row r="6" spans="1:15" ht="17.25">
      <c r="A6" s="25" t="s">
        <v>3</v>
      </c>
      <c r="B6" s="25" t="s">
        <v>85</v>
      </c>
      <c r="C6" s="25" t="s">
        <v>4</v>
      </c>
      <c r="D6" s="25" t="s">
        <v>5</v>
      </c>
      <c r="E6" s="25" t="s">
        <v>6</v>
      </c>
      <c r="F6" s="25" t="s">
        <v>7</v>
      </c>
      <c r="G6" s="25" t="s">
        <v>8</v>
      </c>
      <c r="H6" s="25" t="s">
        <v>9</v>
      </c>
      <c r="I6" s="25" t="s">
        <v>10</v>
      </c>
      <c r="J6" s="25" t="s">
        <v>11</v>
      </c>
      <c r="K6" s="25" t="s">
        <v>12</v>
      </c>
      <c r="L6" s="25" t="s">
        <v>13</v>
      </c>
      <c r="M6" s="25" t="s">
        <v>14</v>
      </c>
      <c r="N6" s="25" t="s">
        <v>50</v>
      </c>
      <c r="O6" s="25" t="s">
        <v>75</v>
      </c>
    </row>
    <row r="7" spans="1:15" ht="18.75">
      <c r="A7" s="26" t="s">
        <v>51</v>
      </c>
    </row>
    <row r="8" spans="1:15">
      <c r="A8" s="27" t="s">
        <v>52</v>
      </c>
      <c r="B8" s="33">
        <f t="shared" ref="B8:N8" si="0">SUM(B9,B12)</f>
        <v>286436.2</v>
      </c>
      <c r="C8" s="33">
        <f t="shared" si="0"/>
        <v>294176.7</v>
      </c>
      <c r="D8" s="33">
        <f t="shared" si="0"/>
        <v>285020.2</v>
      </c>
      <c r="E8" s="33">
        <f t="shared" si="0"/>
        <v>284392.7</v>
      </c>
      <c r="F8" s="33">
        <f t="shared" si="0"/>
        <v>288990.2</v>
      </c>
      <c r="G8" s="33">
        <f t="shared" si="0"/>
        <v>288948.7</v>
      </c>
      <c r="H8" s="33">
        <f t="shared" si="0"/>
        <v>286408.7</v>
      </c>
      <c r="I8" s="33">
        <f t="shared" si="0"/>
        <v>286957.2</v>
      </c>
      <c r="J8" s="33">
        <f t="shared" si="0"/>
        <v>466426.9</v>
      </c>
      <c r="K8" s="33">
        <f t="shared" si="0"/>
        <v>328240.09999999998</v>
      </c>
      <c r="L8" s="33">
        <f t="shared" si="0"/>
        <v>324591.59999999998</v>
      </c>
      <c r="M8" s="33">
        <f t="shared" si="0"/>
        <v>322056.09999999998</v>
      </c>
      <c r="N8" s="33">
        <f t="shared" si="0"/>
        <v>394619.55</v>
      </c>
    </row>
    <row r="9" spans="1:15">
      <c r="A9" s="28" t="s">
        <v>53</v>
      </c>
      <c r="B9" s="34">
        <f t="shared" ref="B9:N9" si="1">SUM(B10,B11)</f>
        <v>0</v>
      </c>
      <c r="C9" s="34">
        <f t="shared" si="1"/>
        <v>0</v>
      </c>
      <c r="D9" s="34">
        <f t="shared" si="1"/>
        <v>0</v>
      </c>
      <c r="E9" s="34">
        <f t="shared" si="1"/>
        <v>0</v>
      </c>
      <c r="F9" s="34">
        <f t="shared" si="1"/>
        <v>0</v>
      </c>
      <c r="G9" s="34">
        <f t="shared" si="1"/>
        <v>0</v>
      </c>
      <c r="H9" s="34">
        <f t="shared" si="1"/>
        <v>0</v>
      </c>
      <c r="I9" s="34">
        <f t="shared" si="1"/>
        <v>0</v>
      </c>
      <c r="J9" s="34">
        <f t="shared" si="1"/>
        <v>0</v>
      </c>
      <c r="K9" s="34">
        <f t="shared" si="1"/>
        <v>0</v>
      </c>
      <c r="L9" s="34">
        <f t="shared" si="1"/>
        <v>0</v>
      </c>
      <c r="M9" s="34">
        <f t="shared" si="1"/>
        <v>0</v>
      </c>
      <c r="N9" s="34">
        <f t="shared" si="1"/>
        <v>101500</v>
      </c>
    </row>
    <row r="10" spans="1:15">
      <c r="A10" s="29" t="s">
        <v>54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1500</v>
      </c>
    </row>
    <row r="11" spans="1:15">
      <c r="A11" s="29" t="s">
        <v>55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100000</v>
      </c>
      <c r="O11" s="40" t="s">
        <v>83</v>
      </c>
    </row>
    <row r="12" spans="1:15">
      <c r="A12" s="28" t="s">
        <v>56</v>
      </c>
      <c r="B12" s="34">
        <f t="shared" ref="B12:N12" si="2">SUM(B13,B14)</f>
        <v>286436.2</v>
      </c>
      <c r="C12" s="34">
        <f t="shared" si="2"/>
        <v>294176.7</v>
      </c>
      <c r="D12" s="34">
        <f t="shared" si="2"/>
        <v>285020.2</v>
      </c>
      <c r="E12" s="34">
        <f t="shared" si="2"/>
        <v>284392.7</v>
      </c>
      <c r="F12" s="34">
        <f t="shared" si="2"/>
        <v>288990.2</v>
      </c>
      <c r="G12" s="34">
        <f t="shared" si="2"/>
        <v>288948.7</v>
      </c>
      <c r="H12" s="34">
        <f t="shared" si="2"/>
        <v>286408.7</v>
      </c>
      <c r="I12" s="34">
        <f t="shared" si="2"/>
        <v>286957.2</v>
      </c>
      <c r="J12" s="34">
        <f t="shared" si="2"/>
        <v>466426.9</v>
      </c>
      <c r="K12" s="34">
        <f t="shared" si="2"/>
        <v>328240.09999999998</v>
      </c>
      <c r="L12" s="34">
        <f t="shared" si="2"/>
        <v>324591.59999999998</v>
      </c>
      <c r="M12" s="34">
        <f t="shared" si="2"/>
        <v>322056.09999999998</v>
      </c>
      <c r="N12" s="34">
        <f t="shared" si="2"/>
        <v>293119.55</v>
      </c>
    </row>
    <row r="13" spans="1:15">
      <c r="A13" s="29" t="s">
        <v>57</v>
      </c>
      <c r="B13" s="14">
        <v>36206.69</v>
      </c>
      <c r="C13" s="14">
        <v>43947.19</v>
      </c>
      <c r="D13" s="14">
        <v>34790.69</v>
      </c>
      <c r="E13" s="14">
        <v>34163.19</v>
      </c>
      <c r="F13" s="14">
        <v>38760.69</v>
      </c>
      <c r="G13" s="14">
        <v>38719.19</v>
      </c>
      <c r="H13" s="14">
        <v>36179.19</v>
      </c>
      <c r="I13" s="14">
        <v>36727.69</v>
      </c>
      <c r="J13" s="14">
        <v>216197.39</v>
      </c>
      <c r="K13" s="14">
        <v>78010.59</v>
      </c>
      <c r="L13" s="14">
        <v>74362.09</v>
      </c>
      <c r="M13" s="14">
        <v>71826.59</v>
      </c>
      <c r="N13" s="14">
        <v>42493.79</v>
      </c>
    </row>
    <row r="14" spans="1:15">
      <c r="A14" s="29" t="s">
        <v>58</v>
      </c>
      <c r="B14" s="14">
        <v>250229.51</v>
      </c>
      <c r="C14" s="14">
        <v>250229.51</v>
      </c>
      <c r="D14" s="14">
        <v>250229.51</v>
      </c>
      <c r="E14" s="14">
        <v>250229.51</v>
      </c>
      <c r="F14" s="14">
        <v>250229.51</v>
      </c>
      <c r="G14" s="14">
        <v>250229.51</v>
      </c>
      <c r="H14" s="14">
        <v>250229.51</v>
      </c>
      <c r="I14" s="14">
        <v>250229.51</v>
      </c>
      <c r="J14" s="14">
        <v>250229.51</v>
      </c>
      <c r="K14" s="14">
        <v>250229.51</v>
      </c>
      <c r="L14" s="14">
        <v>250229.51</v>
      </c>
      <c r="M14" s="14">
        <v>250229.51</v>
      </c>
      <c r="N14" s="14">
        <v>250625.76</v>
      </c>
    </row>
    <row r="15" spans="1:15" ht="15.75">
      <c r="A15" s="30" t="s">
        <v>59</v>
      </c>
      <c r="B15" s="35">
        <f t="shared" ref="B15:N15" si="3">SUM(B8)</f>
        <v>286436.2</v>
      </c>
      <c r="C15" s="35">
        <f t="shared" si="3"/>
        <v>294176.7</v>
      </c>
      <c r="D15" s="35">
        <f t="shared" si="3"/>
        <v>285020.2</v>
      </c>
      <c r="E15" s="35">
        <f t="shared" si="3"/>
        <v>284392.7</v>
      </c>
      <c r="F15" s="35">
        <f t="shared" si="3"/>
        <v>288990.2</v>
      </c>
      <c r="G15" s="35">
        <f t="shared" si="3"/>
        <v>288948.7</v>
      </c>
      <c r="H15" s="35">
        <f t="shared" si="3"/>
        <v>286408.7</v>
      </c>
      <c r="I15" s="35">
        <f t="shared" si="3"/>
        <v>286957.2</v>
      </c>
      <c r="J15" s="35">
        <f t="shared" si="3"/>
        <v>466426.9</v>
      </c>
      <c r="K15" s="35">
        <f t="shared" si="3"/>
        <v>328240.09999999998</v>
      </c>
      <c r="L15" s="35">
        <f t="shared" si="3"/>
        <v>324591.59999999998</v>
      </c>
      <c r="M15" s="35">
        <f t="shared" si="3"/>
        <v>322056.09999999998</v>
      </c>
      <c r="N15" s="35">
        <f t="shared" si="3"/>
        <v>394619.55</v>
      </c>
    </row>
    <row r="16" spans="1:15">
      <c r="A16" s="31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</row>
    <row r="17" spans="1:15" ht="18.75">
      <c r="A17" s="26" t="s">
        <v>60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1:15">
      <c r="A18" s="27" t="s">
        <v>61</v>
      </c>
      <c r="B18" s="33">
        <f t="shared" ref="B18:N18" si="4">SUM(B19,B21)</f>
        <v>286436.2</v>
      </c>
      <c r="C18" s="33">
        <f t="shared" si="4"/>
        <v>285025.7</v>
      </c>
      <c r="D18" s="33">
        <f t="shared" si="4"/>
        <v>285020.2</v>
      </c>
      <c r="E18" s="33">
        <f t="shared" si="4"/>
        <v>284392.7</v>
      </c>
      <c r="F18" s="33">
        <f t="shared" si="4"/>
        <v>288990.2</v>
      </c>
      <c r="G18" s="33">
        <f t="shared" si="4"/>
        <v>288948.7</v>
      </c>
      <c r="H18" s="33">
        <f t="shared" si="4"/>
        <v>286408.7</v>
      </c>
      <c r="I18" s="33">
        <f t="shared" si="4"/>
        <v>286363.2</v>
      </c>
      <c r="J18" s="33">
        <f t="shared" si="4"/>
        <v>466426.9</v>
      </c>
      <c r="K18" s="33">
        <f t="shared" si="4"/>
        <v>328240.10000000003</v>
      </c>
      <c r="L18" s="33">
        <f t="shared" si="4"/>
        <v>324591.60000000003</v>
      </c>
      <c r="M18" s="33">
        <f t="shared" si="4"/>
        <v>429537.1</v>
      </c>
      <c r="N18" s="33">
        <f t="shared" si="4"/>
        <v>392100.55</v>
      </c>
    </row>
    <row r="19" spans="1:15">
      <c r="A19" s="28" t="s">
        <v>61</v>
      </c>
      <c r="B19" s="34">
        <f t="shared" ref="B19:N19" si="5">SUM(B20)</f>
        <v>286436.2</v>
      </c>
      <c r="C19" s="34">
        <f t="shared" si="5"/>
        <v>286436.2</v>
      </c>
      <c r="D19" s="34">
        <f t="shared" si="5"/>
        <v>286436.2</v>
      </c>
      <c r="E19" s="34">
        <f t="shared" si="5"/>
        <v>286436.2</v>
      </c>
      <c r="F19" s="34">
        <f t="shared" si="5"/>
        <v>286436.2</v>
      </c>
      <c r="G19" s="34">
        <f t="shared" si="5"/>
        <v>286436.2</v>
      </c>
      <c r="H19" s="34">
        <f t="shared" si="5"/>
        <v>286436.2</v>
      </c>
      <c r="I19" s="34">
        <f t="shared" si="5"/>
        <v>286436.2</v>
      </c>
      <c r="J19" s="34">
        <f t="shared" si="5"/>
        <v>286436.2</v>
      </c>
      <c r="K19" s="34">
        <f t="shared" si="5"/>
        <v>286436.2</v>
      </c>
      <c r="L19" s="34">
        <f t="shared" si="5"/>
        <v>286436.2</v>
      </c>
      <c r="M19" s="34">
        <f t="shared" si="5"/>
        <v>286436.2</v>
      </c>
      <c r="N19" s="34">
        <f t="shared" si="5"/>
        <v>392100.55</v>
      </c>
    </row>
    <row r="20" spans="1:15">
      <c r="A20" s="29" t="s">
        <v>62</v>
      </c>
      <c r="B20" s="14">
        <v>286436.2</v>
      </c>
      <c r="C20" s="14">
        <v>286436.2</v>
      </c>
      <c r="D20" s="14">
        <v>286436.2</v>
      </c>
      <c r="E20" s="14">
        <v>286436.2</v>
      </c>
      <c r="F20" s="14">
        <v>286436.2</v>
      </c>
      <c r="G20" s="14">
        <v>286436.2</v>
      </c>
      <c r="H20" s="14">
        <v>286436.2</v>
      </c>
      <c r="I20" s="14">
        <v>286436.2</v>
      </c>
      <c r="J20" s="14">
        <v>286436.2</v>
      </c>
      <c r="K20" s="14">
        <v>286436.2</v>
      </c>
      <c r="L20" s="14">
        <v>286436.2</v>
      </c>
      <c r="M20" s="14">
        <v>286436.2</v>
      </c>
      <c r="N20" s="14">
        <v>392100.55</v>
      </c>
      <c r="O20" s="55" t="s">
        <v>82</v>
      </c>
    </row>
    <row r="21" spans="1:15" hidden="1">
      <c r="A21" s="28" t="s">
        <v>63</v>
      </c>
      <c r="B21" s="34">
        <f t="shared" ref="B21:N21" si="6">SUM(B22,B23)</f>
        <v>0</v>
      </c>
      <c r="C21" s="34">
        <f t="shared" si="6"/>
        <v>-1410.5</v>
      </c>
      <c r="D21" s="34">
        <f t="shared" si="6"/>
        <v>-1416</v>
      </c>
      <c r="E21" s="34">
        <f t="shared" si="6"/>
        <v>-2043.5</v>
      </c>
      <c r="F21" s="34">
        <f t="shared" si="6"/>
        <v>2554</v>
      </c>
      <c r="G21" s="34">
        <f t="shared" si="6"/>
        <v>2512.5</v>
      </c>
      <c r="H21" s="34">
        <f t="shared" si="6"/>
        <v>-27.5</v>
      </c>
      <c r="I21" s="34">
        <f t="shared" si="6"/>
        <v>-73</v>
      </c>
      <c r="J21" s="34">
        <f t="shared" si="6"/>
        <v>179990.7</v>
      </c>
      <c r="K21" s="34">
        <f t="shared" si="6"/>
        <v>41803.900000000023</v>
      </c>
      <c r="L21" s="34">
        <f t="shared" si="6"/>
        <v>38155.4</v>
      </c>
      <c r="M21" s="34">
        <f t="shared" si="6"/>
        <v>143100.9</v>
      </c>
      <c r="N21" s="34">
        <f t="shared" si="6"/>
        <v>0</v>
      </c>
    </row>
    <row r="22" spans="1:15" hidden="1">
      <c r="A22" s="29" t="s">
        <v>64</v>
      </c>
      <c r="B22" s="14">
        <v>0</v>
      </c>
      <c r="C22" s="14">
        <v>-1410.5</v>
      </c>
      <c r="D22" s="14">
        <v>-5.5</v>
      </c>
      <c r="E22" s="14">
        <v>-627.5</v>
      </c>
      <c r="F22" s="14">
        <v>4597.5</v>
      </c>
      <c r="G22" s="14">
        <v>-41.5</v>
      </c>
      <c r="H22" s="14">
        <v>-2540</v>
      </c>
      <c r="I22" s="14">
        <v>-45.5</v>
      </c>
      <c r="J22" s="14">
        <v>180063.7</v>
      </c>
      <c r="K22" s="14">
        <v>-138186.79999999999</v>
      </c>
      <c r="L22" s="14">
        <v>-3648.5</v>
      </c>
      <c r="M22" s="14">
        <v>104945.5</v>
      </c>
      <c r="N22" s="14">
        <v>0</v>
      </c>
    </row>
    <row r="23" spans="1:15" hidden="1">
      <c r="A23" s="29" t="s">
        <v>65</v>
      </c>
      <c r="B23" s="14">
        <v>0</v>
      </c>
      <c r="C23" s="14">
        <v>0</v>
      </c>
      <c r="D23" s="14">
        <v>-1410.5</v>
      </c>
      <c r="E23" s="14">
        <v>-1416</v>
      </c>
      <c r="F23" s="14">
        <v>-2043.5</v>
      </c>
      <c r="G23" s="14">
        <v>2554</v>
      </c>
      <c r="H23" s="14">
        <v>2512.5</v>
      </c>
      <c r="I23" s="14">
        <v>-27.5</v>
      </c>
      <c r="J23" s="14">
        <v>-73</v>
      </c>
      <c r="K23" s="14">
        <v>179990.7</v>
      </c>
      <c r="L23" s="14">
        <v>41803.9</v>
      </c>
      <c r="M23" s="14">
        <v>38155.4</v>
      </c>
      <c r="N23" s="14">
        <v>0</v>
      </c>
    </row>
    <row r="24" spans="1:15">
      <c r="A24" s="27" t="s">
        <v>66</v>
      </c>
      <c r="B24" s="33">
        <f t="shared" ref="B24:N24" si="7">SUM(B25,B28)</f>
        <v>0</v>
      </c>
      <c r="C24" s="33">
        <f t="shared" si="7"/>
        <v>9151</v>
      </c>
      <c r="D24" s="33">
        <f t="shared" si="7"/>
        <v>0</v>
      </c>
      <c r="E24" s="33">
        <f t="shared" si="7"/>
        <v>0</v>
      </c>
      <c r="F24" s="33">
        <f t="shared" si="7"/>
        <v>0</v>
      </c>
      <c r="G24" s="33">
        <f t="shared" si="7"/>
        <v>0</v>
      </c>
      <c r="H24" s="33">
        <f t="shared" si="7"/>
        <v>0</v>
      </c>
      <c r="I24" s="33">
        <f t="shared" si="7"/>
        <v>594</v>
      </c>
      <c r="J24" s="33">
        <f t="shared" si="7"/>
        <v>0</v>
      </c>
      <c r="K24" s="33">
        <f t="shared" si="7"/>
        <v>0</v>
      </c>
      <c r="L24" s="33">
        <f t="shared" si="7"/>
        <v>0</v>
      </c>
      <c r="M24" s="33">
        <f t="shared" si="7"/>
        <v>-107481</v>
      </c>
      <c r="N24" s="33">
        <f t="shared" si="7"/>
        <v>2519</v>
      </c>
    </row>
    <row r="25" spans="1:15">
      <c r="A25" s="28" t="s">
        <v>67</v>
      </c>
      <c r="B25" s="34">
        <f t="shared" ref="B25:N25" si="8">SUM(B26)</f>
        <v>0</v>
      </c>
      <c r="C25" s="34">
        <f t="shared" si="8"/>
        <v>0</v>
      </c>
      <c r="D25" s="34">
        <f t="shared" si="8"/>
        <v>0</v>
      </c>
      <c r="E25" s="34">
        <f t="shared" si="8"/>
        <v>0</v>
      </c>
      <c r="F25" s="34">
        <f t="shared" si="8"/>
        <v>0</v>
      </c>
      <c r="G25" s="34">
        <f t="shared" si="8"/>
        <v>0</v>
      </c>
      <c r="H25" s="34">
        <f t="shared" si="8"/>
        <v>0</v>
      </c>
      <c r="I25" s="34">
        <f t="shared" si="8"/>
        <v>0</v>
      </c>
      <c r="J25" s="34">
        <f t="shared" si="8"/>
        <v>0</v>
      </c>
      <c r="K25" s="34">
        <f t="shared" si="8"/>
        <v>0</v>
      </c>
      <c r="L25" s="34">
        <f t="shared" si="8"/>
        <v>0</v>
      </c>
      <c r="M25" s="34">
        <f t="shared" si="8"/>
        <v>-107481</v>
      </c>
      <c r="N25" s="34">
        <f t="shared" si="8"/>
        <v>2519</v>
      </c>
    </row>
    <row r="26" spans="1:15">
      <c r="A26" s="29" t="s">
        <v>68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-107481</v>
      </c>
      <c r="N26" s="14">
        <v>2519</v>
      </c>
    </row>
    <row r="27" spans="1:15" hidden="1">
      <c r="A27" s="28" t="s">
        <v>69</v>
      </c>
      <c r="B27" s="34">
        <f t="shared" ref="B27:N27" si="9">SUM(B28)</f>
        <v>0</v>
      </c>
      <c r="C27" s="34">
        <f t="shared" si="9"/>
        <v>9151</v>
      </c>
      <c r="D27" s="34">
        <f t="shared" si="9"/>
        <v>0</v>
      </c>
      <c r="E27" s="34">
        <f t="shared" si="9"/>
        <v>0</v>
      </c>
      <c r="F27" s="34">
        <f t="shared" si="9"/>
        <v>0</v>
      </c>
      <c r="G27" s="34">
        <f t="shared" si="9"/>
        <v>0</v>
      </c>
      <c r="H27" s="34">
        <f t="shared" si="9"/>
        <v>0</v>
      </c>
      <c r="I27" s="34">
        <f t="shared" si="9"/>
        <v>594</v>
      </c>
      <c r="J27" s="34">
        <f t="shared" si="9"/>
        <v>0</v>
      </c>
      <c r="K27" s="34">
        <f t="shared" si="9"/>
        <v>0</v>
      </c>
      <c r="L27" s="34">
        <f t="shared" si="9"/>
        <v>0</v>
      </c>
      <c r="M27" s="34">
        <f t="shared" si="9"/>
        <v>0</v>
      </c>
      <c r="N27" s="34">
        <f t="shared" si="9"/>
        <v>0</v>
      </c>
    </row>
    <row r="28" spans="1:15" hidden="1">
      <c r="A28" s="29" t="s">
        <v>70</v>
      </c>
      <c r="B28" s="14">
        <v>0</v>
      </c>
      <c r="C28" s="14">
        <v>9151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594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</row>
    <row r="29" spans="1:15">
      <c r="A29" s="32" t="s">
        <v>71</v>
      </c>
      <c r="B29" s="36">
        <f t="shared" ref="B29:N29" si="10">SUM(B18,B24)</f>
        <v>286436.2</v>
      </c>
      <c r="C29" s="36">
        <f t="shared" si="10"/>
        <v>294176.7</v>
      </c>
      <c r="D29" s="36">
        <f t="shared" si="10"/>
        <v>285020.2</v>
      </c>
      <c r="E29" s="36">
        <f t="shared" si="10"/>
        <v>284392.7</v>
      </c>
      <c r="F29" s="36">
        <f t="shared" si="10"/>
        <v>288990.2</v>
      </c>
      <c r="G29" s="36">
        <f t="shared" si="10"/>
        <v>288948.7</v>
      </c>
      <c r="H29" s="36">
        <f t="shared" si="10"/>
        <v>286408.7</v>
      </c>
      <c r="I29" s="36">
        <f t="shared" si="10"/>
        <v>286957.2</v>
      </c>
      <c r="J29" s="36">
        <f t="shared" si="10"/>
        <v>466426.9</v>
      </c>
      <c r="K29" s="36">
        <f t="shared" si="10"/>
        <v>328240.10000000003</v>
      </c>
      <c r="L29" s="36">
        <f t="shared" si="10"/>
        <v>324591.60000000003</v>
      </c>
      <c r="M29" s="36">
        <f t="shared" si="10"/>
        <v>322056.09999999998</v>
      </c>
      <c r="N29" s="36">
        <f t="shared" si="10"/>
        <v>394619.55</v>
      </c>
    </row>
    <row r="31" spans="1:15" s="38" customFormat="1">
      <c r="A31" s="37" t="s">
        <v>73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3" spans="1:14" s="38" customFormat="1">
      <c r="A33" s="37" t="s">
        <v>76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s="38" customFormat="1">
      <c r="A34" s="37" t="s">
        <v>77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</row>
    <row r="35" spans="1:14" s="38" customFormat="1">
      <c r="A35" s="37" t="s">
        <v>78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1280-708F-4DB3-8753-F13C2A30E48C}">
  <dimension ref="A1:O36"/>
  <sheetViews>
    <sheetView workbookViewId="0">
      <pane xSplit="1" ySplit="4" topLeftCell="N5" activePane="bottomRight" state="frozen"/>
      <selection pane="topRight" activeCell="D1" sqref="D1"/>
      <selection pane="bottomLeft" activeCell="A8" sqref="A8"/>
      <selection pane="bottomRight" activeCell="O30" sqref="O30"/>
    </sheetView>
  </sheetViews>
  <sheetFormatPr baseColWidth="10" defaultColWidth="9.140625" defaultRowHeight="15" outlineLevelRow="1"/>
  <cols>
    <col min="1" max="1" width="55" customWidth="1"/>
    <col min="2" max="9" width="9.140625" style="4" hidden="1" customWidth="1"/>
    <col min="10" max="10" width="9.7109375" style="4" hidden="1" customWidth="1"/>
    <col min="11" max="11" width="9.140625" style="4" hidden="1" customWidth="1"/>
    <col min="12" max="12" width="9" style="4" hidden="1" customWidth="1"/>
    <col min="13" max="13" width="8.7109375" style="4" hidden="1" customWidth="1"/>
    <col min="14" max="14" width="15.140625" style="4" bestFit="1" customWidth="1"/>
    <col min="15" max="15" width="13.42578125" bestFit="1" customWidth="1"/>
  </cols>
  <sheetData>
    <row r="1" spans="1:15">
      <c r="A1" s="1" t="s">
        <v>0</v>
      </c>
    </row>
    <row r="2" spans="1:15" ht="26.25">
      <c r="A2" s="39" t="s">
        <v>74</v>
      </c>
    </row>
    <row r="3" spans="1:15">
      <c r="A3" s="1"/>
    </row>
    <row r="4" spans="1:15" ht="30" customHeight="1">
      <c r="A4" s="3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6" t="s">
        <v>84</v>
      </c>
      <c r="O4" s="13" t="s">
        <v>72</v>
      </c>
    </row>
    <row r="5" spans="1:15">
      <c r="A5" s="7" t="s">
        <v>16</v>
      </c>
      <c r="N5" s="14"/>
    </row>
    <row r="6" spans="1:15">
      <c r="A6" s="8" t="s">
        <v>17</v>
      </c>
      <c r="B6" s="9">
        <f t="shared" ref="B6:M6" si="0">SUM(B7,B8,B9,B10)</f>
        <v>-1400</v>
      </c>
      <c r="C6" s="9">
        <f t="shared" si="0"/>
        <v>0</v>
      </c>
      <c r="D6" s="9">
        <f t="shared" si="0"/>
        <v>-600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181960</v>
      </c>
      <c r="J6" s="9">
        <f t="shared" si="0"/>
        <v>38600</v>
      </c>
      <c r="K6" s="9">
        <f t="shared" si="0"/>
        <v>0</v>
      </c>
      <c r="L6" s="9">
        <f t="shared" si="0"/>
        <v>110000</v>
      </c>
      <c r="M6" s="9">
        <f t="shared" si="0"/>
        <v>1500</v>
      </c>
      <c r="N6" s="15">
        <f>SUM(N7:N10)</f>
        <v>330060</v>
      </c>
      <c r="O6" s="15">
        <f>SUM(O7:O10)</f>
        <v>140000</v>
      </c>
    </row>
    <row r="7" spans="1:15" outlineLevel="1">
      <c r="A7" s="12" t="s">
        <v>18</v>
      </c>
      <c r="B7" s="4">
        <v>-2000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38000</v>
      </c>
      <c r="J7" s="4">
        <v>32000</v>
      </c>
      <c r="K7" s="4">
        <v>0</v>
      </c>
      <c r="L7" s="4">
        <v>0</v>
      </c>
      <c r="M7" s="4">
        <v>1500</v>
      </c>
      <c r="N7" s="14">
        <f t="shared" ref="N7:N12" si="1">SUM(B7,C7,D7,E7,F7,G7,H7,I7,J7,K7,L7,M7)</f>
        <v>69500</v>
      </c>
      <c r="O7" s="14">
        <v>0</v>
      </c>
    </row>
    <row r="8" spans="1:15" outlineLevel="1">
      <c r="A8" s="12" t="s">
        <v>19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140000</v>
      </c>
      <c r="J8" s="4">
        <v>0</v>
      </c>
      <c r="K8" s="4">
        <v>0</v>
      </c>
      <c r="L8" s="4">
        <v>110000</v>
      </c>
      <c r="M8" s="4">
        <v>0</v>
      </c>
      <c r="N8" s="14">
        <f t="shared" si="1"/>
        <v>250000</v>
      </c>
      <c r="O8" s="14">
        <v>140000</v>
      </c>
    </row>
    <row r="9" spans="1:15" outlineLevel="1">
      <c r="A9" s="12" t="s">
        <v>20</v>
      </c>
      <c r="B9" s="4">
        <v>600</v>
      </c>
      <c r="C9" s="4">
        <v>0</v>
      </c>
      <c r="D9" s="4">
        <v>-600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14">
        <f t="shared" si="1"/>
        <v>0</v>
      </c>
      <c r="O9" s="14">
        <v>0</v>
      </c>
    </row>
    <row r="10" spans="1:15" outlineLevel="1">
      <c r="A10" s="12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3960</v>
      </c>
      <c r="J10" s="4">
        <v>6600</v>
      </c>
      <c r="K10" s="4">
        <v>0</v>
      </c>
      <c r="L10" s="4">
        <v>0</v>
      </c>
      <c r="M10" s="4">
        <v>0</v>
      </c>
      <c r="N10" s="14">
        <f t="shared" si="1"/>
        <v>10560</v>
      </c>
      <c r="O10" s="14">
        <v>0</v>
      </c>
    </row>
    <row r="11" spans="1:15">
      <c r="A11" s="8" t="s">
        <v>22</v>
      </c>
      <c r="B11" s="9">
        <f t="shared" ref="B11:M11" si="2">SUM(B12)</f>
        <v>0</v>
      </c>
      <c r="C11" s="9">
        <f t="shared" si="2"/>
        <v>0</v>
      </c>
      <c r="D11" s="9">
        <f t="shared" si="2"/>
        <v>0</v>
      </c>
      <c r="E11" s="9">
        <f t="shared" si="2"/>
        <v>4809</v>
      </c>
      <c r="F11" s="9">
        <f t="shared" si="2"/>
        <v>0</v>
      </c>
      <c r="G11" s="9">
        <f t="shared" si="2"/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  <c r="M11" s="9">
        <f t="shared" si="2"/>
        <v>35078</v>
      </c>
      <c r="N11" s="15">
        <f t="shared" si="1"/>
        <v>39887</v>
      </c>
      <c r="O11" s="15">
        <f>O12</f>
        <v>0</v>
      </c>
    </row>
    <row r="12" spans="1:15" outlineLevel="1">
      <c r="A12" s="17" t="s">
        <v>44</v>
      </c>
      <c r="B12" s="4">
        <v>0</v>
      </c>
      <c r="C12" s="4">
        <v>0</v>
      </c>
      <c r="D12" s="4">
        <v>0</v>
      </c>
      <c r="E12" s="4">
        <v>4809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35078</v>
      </c>
      <c r="N12" s="14">
        <f t="shared" si="1"/>
        <v>39887</v>
      </c>
      <c r="O12" s="14">
        <v>0</v>
      </c>
    </row>
    <row r="13" spans="1:15" ht="18" thickBot="1">
      <c r="A13" s="10" t="s">
        <v>23</v>
      </c>
      <c r="B13" s="11">
        <f t="shared" ref="B13:M13" si="3">SUM(B6,B11)</f>
        <v>-1400</v>
      </c>
      <c r="C13" s="11">
        <f t="shared" si="3"/>
        <v>0</v>
      </c>
      <c r="D13" s="11">
        <f t="shared" si="3"/>
        <v>-600</v>
      </c>
      <c r="E13" s="11">
        <f t="shared" si="3"/>
        <v>4809</v>
      </c>
      <c r="F13" s="11">
        <f t="shared" si="3"/>
        <v>0</v>
      </c>
      <c r="G13" s="11">
        <f t="shared" si="3"/>
        <v>0</v>
      </c>
      <c r="H13" s="11">
        <f t="shared" si="3"/>
        <v>0</v>
      </c>
      <c r="I13" s="11">
        <f t="shared" si="3"/>
        <v>181960</v>
      </c>
      <c r="J13" s="11">
        <f t="shared" si="3"/>
        <v>38600</v>
      </c>
      <c r="K13" s="11">
        <f t="shared" si="3"/>
        <v>0</v>
      </c>
      <c r="L13" s="11">
        <f t="shared" si="3"/>
        <v>110000</v>
      </c>
      <c r="M13" s="11">
        <f t="shared" si="3"/>
        <v>36578</v>
      </c>
      <c r="N13" s="16">
        <f>N6+N11</f>
        <v>369947</v>
      </c>
      <c r="O13" s="16">
        <f>O11+O6</f>
        <v>140000</v>
      </c>
    </row>
    <row r="14" spans="1:15" ht="15.75" thickTop="1">
      <c r="A14" s="7" t="s">
        <v>24</v>
      </c>
      <c r="N14" s="14"/>
      <c r="O14" s="14"/>
    </row>
    <row r="15" spans="1:15">
      <c r="A15" s="8" t="s">
        <v>25</v>
      </c>
      <c r="B15" s="9">
        <f t="shared" ref="B15:M15" si="4">SUM(B16,B17,B18,B19,B20)</f>
        <v>0</v>
      </c>
      <c r="C15" s="9">
        <f t="shared" si="4"/>
        <v>0</v>
      </c>
      <c r="D15" s="9">
        <f t="shared" si="4"/>
        <v>0</v>
      </c>
      <c r="E15" s="9">
        <f t="shared" si="4"/>
        <v>0</v>
      </c>
      <c r="F15" s="9">
        <f t="shared" si="4"/>
        <v>0</v>
      </c>
      <c r="G15" s="9">
        <f t="shared" si="4"/>
        <v>0</v>
      </c>
      <c r="H15" s="9">
        <f t="shared" si="4"/>
        <v>0</v>
      </c>
      <c r="I15" s="9">
        <f t="shared" si="4"/>
        <v>0</v>
      </c>
      <c r="J15" s="9">
        <f t="shared" si="4"/>
        <v>-176724.8</v>
      </c>
      <c r="K15" s="9">
        <f t="shared" si="4"/>
        <v>0</v>
      </c>
      <c r="L15" s="9">
        <f t="shared" si="4"/>
        <v>-2490</v>
      </c>
      <c r="M15" s="9">
        <f t="shared" si="4"/>
        <v>-74365.3</v>
      </c>
      <c r="N15" s="15">
        <f>SUM(N16:N20)</f>
        <v>-253580.09999999998</v>
      </c>
      <c r="O15" s="15">
        <f>SUM(O16:O20)</f>
        <v>-80000</v>
      </c>
    </row>
    <row r="16" spans="1:15" outlineLevel="1">
      <c r="A16" s="12" t="s">
        <v>26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-9280</v>
      </c>
      <c r="K16" s="4">
        <v>0</v>
      </c>
      <c r="L16" s="4">
        <v>0</v>
      </c>
      <c r="M16" s="4">
        <v>0</v>
      </c>
      <c r="N16" s="14">
        <f t="shared" ref="N16:N29" si="5">SUM(B16,C16,D16,E16,F16,G16,H16,I16,J16,K16,L16,M16)</f>
        <v>-9280</v>
      </c>
      <c r="O16" s="14">
        <v>0</v>
      </c>
    </row>
    <row r="17" spans="1:15" outlineLevel="1">
      <c r="A17" s="12" t="s">
        <v>27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-55260</v>
      </c>
      <c r="K17" s="4">
        <v>0</v>
      </c>
      <c r="L17" s="4">
        <v>0</v>
      </c>
      <c r="M17" s="4">
        <v>0</v>
      </c>
      <c r="N17" s="14">
        <f t="shared" si="5"/>
        <v>-55260</v>
      </c>
      <c r="O17" s="14">
        <v>0</v>
      </c>
    </row>
    <row r="18" spans="1:15" outlineLevel="1">
      <c r="A18" s="12" t="s">
        <v>28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-2490</v>
      </c>
      <c r="M18" s="4">
        <v>-12279.5</v>
      </c>
      <c r="N18" s="14">
        <f t="shared" si="5"/>
        <v>-14769.5</v>
      </c>
      <c r="O18" s="14">
        <v>-10000</v>
      </c>
    </row>
    <row r="19" spans="1:15" outlineLevel="1">
      <c r="A19" s="12" t="s">
        <v>29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-85242</v>
      </c>
      <c r="K19" s="4">
        <v>0</v>
      </c>
      <c r="L19" s="4">
        <v>0</v>
      </c>
      <c r="M19" s="4">
        <v>-62085.8</v>
      </c>
      <c r="N19" s="14">
        <f t="shared" si="5"/>
        <v>-147327.79999999999</v>
      </c>
      <c r="O19" s="14">
        <v>-70000</v>
      </c>
    </row>
    <row r="20" spans="1:15" outlineLevel="1">
      <c r="A20" s="12" t="s">
        <v>30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-26942.799999999999</v>
      </c>
      <c r="K20" s="4">
        <v>0</v>
      </c>
      <c r="L20" s="4">
        <v>0</v>
      </c>
      <c r="M20" s="4">
        <v>0</v>
      </c>
      <c r="N20" s="14">
        <f t="shared" si="5"/>
        <v>-26942.799999999999</v>
      </c>
      <c r="O20" s="14">
        <v>0</v>
      </c>
    </row>
    <row r="21" spans="1:15">
      <c r="A21" s="8" t="s">
        <v>31</v>
      </c>
      <c r="B21" s="9">
        <f t="shared" ref="B21:M21" si="6">SUM(B22,B24,B27,B28,B29)</f>
        <v>-10.5</v>
      </c>
      <c r="C21" s="9">
        <f t="shared" si="6"/>
        <v>-5.5</v>
      </c>
      <c r="D21" s="9">
        <f t="shared" si="6"/>
        <v>-27.5</v>
      </c>
      <c r="E21" s="9">
        <f t="shared" si="6"/>
        <v>-211.5</v>
      </c>
      <c r="F21" s="9">
        <f t="shared" si="6"/>
        <v>-41.5</v>
      </c>
      <c r="G21" s="9">
        <f t="shared" si="6"/>
        <v>-2540</v>
      </c>
      <c r="H21" s="9">
        <f t="shared" si="6"/>
        <v>-45.5</v>
      </c>
      <c r="I21" s="9">
        <f t="shared" si="6"/>
        <v>-1896.3</v>
      </c>
      <c r="J21" s="9">
        <f t="shared" si="6"/>
        <v>-62</v>
      </c>
      <c r="K21" s="9">
        <f t="shared" si="6"/>
        <v>-3648.5</v>
      </c>
      <c r="L21" s="9">
        <f t="shared" si="6"/>
        <v>-2564.5</v>
      </c>
      <c r="M21" s="9">
        <f t="shared" si="6"/>
        <v>-45.5</v>
      </c>
      <c r="N21" s="15">
        <f>SUM(N22:N29)</f>
        <v>-11098.8</v>
      </c>
      <c r="O21" s="15">
        <f>SUM(O22:O29)</f>
        <v>-47450</v>
      </c>
    </row>
    <row r="22" spans="1:15" outlineLevel="1">
      <c r="A22" s="12" t="s">
        <v>32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-2500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14">
        <f t="shared" si="5"/>
        <v>-2500</v>
      </c>
      <c r="O22" s="14">
        <v>-2500</v>
      </c>
    </row>
    <row r="23" spans="1:15" outlineLevel="1">
      <c r="A23" s="17" t="s">
        <v>45</v>
      </c>
      <c r="N23" s="14">
        <v>0</v>
      </c>
      <c r="O23" s="14">
        <v>-2000</v>
      </c>
    </row>
    <row r="24" spans="1:15" outlineLevel="1">
      <c r="A24" s="12" t="s">
        <v>33</v>
      </c>
      <c r="B24" s="4">
        <v>0</v>
      </c>
      <c r="C24" s="4">
        <v>0</v>
      </c>
      <c r="D24" s="4">
        <v>0</v>
      </c>
      <c r="E24" s="4">
        <v>-210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14">
        <f t="shared" si="5"/>
        <v>-210</v>
      </c>
      <c r="O24" s="14">
        <v>-250</v>
      </c>
    </row>
    <row r="25" spans="1:15" outlineLevel="1">
      <c r="A25" s="17" t="s">
        <v>47</v>
      </c>
      <c r="N25" s="14">
        <v>0</v>
      </c>
      <c r="O25" s="14">
        <v>-20000</v>
      </c>
    </row>
    <row r="26" spans="1:15" outlineLevel="1">
      <c r="A26" s="17" t="s">
        <v>46</v>
      </c>
      <c r="N26" s="14">
        <v>0</v>
      </c>
      <c r="O26" s="14">
        <v>-10000</v>
      </c>
    </row>
    <row r="27" spans="1:15" outlineLevel="1">
      <c r="A27" s="12" t="s">
        <v>34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-1856.3</v>
      </c>
      <c r="J27" s="4">
        <v>0</v>
      </c>
      <c r="K27" s="4">
        <v>0</v>
      </c>
      <c r="L27" s="4">
        <v>0</v>
      </c>
      <c r="M27" s="4">
        <v>0</v>
      </c>
      <c r="N27" s="14">
        <f t="shared" si="5"/>
        <v>-1856.3</v>
      </c>
      <c r="O27" s="14">
        <v>-5000</v>
      </c>
    </row>
    <row r="28" spans="1:15" outlineLevel="1">
      <c r="A28" s="12" t="s">
        <v>35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-3380</v>
      </c>
      <c r="L28" s="4">
        <v>-2519</v>
      </c>
      <c r="M28" s="4">
        <v>0</v>
      </c>
      <c r="N28" s="14">
        <f t="shared" si="5"/>
        <v>-5899</v>
      </c>
      <c r="O28" s="20">
        <v>-7000</v>
      </c>
    </row>
    <row r="29" spans="1:15" outlineLevel="1">
      <c r="A29" s="12" t="s">
        <v>36</v>
      </c>
      <c r="B29" s="4">
        <v>-10.5</v>
      </c>
      <c r="C29" s="4">
        <v>-5.5</v>
      </c>
      <c r="D29" s="4">
        <v>-27.5</v>
      </c>
      <c r="E29" s="4">
        <v>-1.5</v>
      </c>
      <c r="F29" s="4">
        <v>-41.5</v>
      </c>
      <c r="G29" s="4">
        <v>-40</v>
      </c>
      <c r="H29" s="4">
        <v>-45.5</v>
      </c>
      <c r="I29" s="4">
        <v>-40</v>
      </c>
      <c r="J29" s="4">
        <v>-62</v>
      </c>
      <c r="K29" s="4">
        <v>-268.5</v>
      </c>
      <c r="L29" s="4">
        <v>-45.5</v>
      </c>
      <c r="M29" s="4">
        <v>-45.5</v>
      </c>
      <c r="N29" s="14">
        <f t="shared" si="5"/>
        <v>-633.5</v>
      </c>
      <c r="O29" s="14">
        <v>-700</v>
      </c>
    </row>
    <row r="30" spans="1:15" ht="18" thickBot="1">
      <c r="A30" s="10" t="s">
        <v>37</v>
      </c>
      <c r="B30" s="11">
        <f t="shared" ref="B30:M30" si="7">SUM(B15,B21)</f>
        <v>-10.5</v>
      </c>
      <c r="C30" s="11">
        <f t="shared" si="7"/>
        <v>-5.5</v>
      </c>
      <c r="D30" s="11">
        <f t="shared" si="7"/>
        <v>-27.5</v>
      </c>
      <c r="E30" s="11">
        <f t="shared" si="7"/>
        <v>-211.5</v>
      </c>
      <c r="F30" s="11">
        <f t="shared" si="7"/>
        <v>-41.5</v>
      </c>
      <c r="G30" s="11">
        <f t="shared" si="7"/>
        <v>-2540</v>
      </c>
      <c r="H30" s="11">
        <f t="shared" si="7"/>
        <v>-45.5</v>
      </c>
      <c r="I30" s="11">
        <f t="shared" si="7"/>
        <v>-1896.3</v>
      </c>
      <c r="J30" s="11">
        <f t="shared" si="7"/>
        <v>-176786.8</v>
      </c>
      <c r="K30" s="11">
        <f t="shared" si="7"/>
        <v>-3648.5</v>
      </c>
      <c r="L30" s="11">
        <f t="shared" si="7"/>
        <v>-5054.5</v>
      </c>
      <c r="M30" s="11">
        <f t="shared" si="7"/>
        <v>-74410.8</v>
      </c>
      <c r="N30" s="16">
        <f>N15+N21</f>
        <v>-264678.89999999997</v>
      </c>
      <c r="O30" s="16">
        <f>O15+O21</f>
        <v>-127450</v>
      </c>
    </row>
    <row r="31" spans="1:15" ht="18.75" thickTop="1" thickBot="1">
      <c r="A31" s="10" t="s">
        <v>38</v>
      </c>
      <c r="B31" s="11">
        <f t="shared" ref="B31:M31" si="8">SUM(B13+B30)</f>
        <v>-1410.5</v>
      </c>
      <c r="C31" s="11">
        <f t="shared" si="8"/>
        <v>-5.5</v>
      </c>
      <c r="D31" s="11">
        <f t="shared" si="8"/>
        <v>-627.5</v>
      </c>
      <c r="E31" s="11">
        <f t="shared" si="8"/>
        <v>4597.5</v>
      </c>
      <c r="F31" s="11">
        <f t="shared" si="8"/>
        <v>-41.5</v>
      </c>
      <c r="G31" s="11">
        <f t="shared" si="8"/>
        <v>-2540</v>
      </c>
      <c r="H31" s="11">
        <f t="shared" si="8"/>
        <v>-45.5</v>
      </c>
      <c r="I31" s="11">
        <f t="shared" si="8"/>
        <v>180063.7</v>
      </c>
      <c r="J31" s="11">
        <f t="shared" si="8"/>
        <v>-138186.79999999999</v>
      </c>
      <c r="K31" s="11">
        <f t="shared" si="8"/>
        <v>-3648.5</v>
      </c>
      <c r="L31" s="11">
        <f t="shared" si="8"/>
        <v>104945.5</v>
      </c>
      <c r="M31" s="11">
        <f t="shared" si="8"/>
        <v>-37832.800000000003</v>
      </c>
      <c r="N31" s="16">
        <f>N13+N30</f>
        <v>105268.10000000003</v>
      </c>
      <c r="O31" s="16">
        <f>O13+O30</f>
        <v>12550</v>
      </c>
    </row>
    <row r="32" spans="1:15" ht="15.75" thickTop="1">
      <c r="A32" s="7" t="s">
        <v>39</v>
      </c>
      <c r="N32" s="14"/>
      <c r="O32" s="14"/>
    </row>
    <row r="33" spans="1:15">
      <c r="A33" s="8" t="s">
        <v>40</v>
      </c>
      <c r="B33" s="9">
        <f t="shared" ref="B33:M33" si="9">SUM(B34)</f>
        <v>0</v>
      </c>
      <c r="C33" s="9">
        <f t="shared" si="9"/>
        <v>0</v>
      </c>
      <c r="D33" s="9">
        <f t="shared" si="9"/>
        <v>0</v>
      </c>
      <c r="E33" s="9">
        <f t="shared" si="9"/>
        <v>0</v>
      </c>
      <c r="F33" s="9">
        <f t="shared" si="9"/>
        <v>0</v>
      </c>
      <c r="G33" s="9">
        <f t="shared" si="9"/>
        <v>0</v>
      </c>
      <c r="H33" s="9">
        <f t="shared" si="9"/>
        <v>0</v>
      </c>
      <c r="I33" s="9">
        <f t="shared" si="9"/>
        <v>0</v>
      </c>
      <c r="J33" s="9">
        <f t="shared" si="9"/>
        <v>0</v>
      </c>
      <c r="K33" s="9">
        <f t="shared" si="9"/>
        <v>0</v>
      </c>
      <c r="L33" s="9">
        <f t="shared" si="9"/>
        <v>0</v>
      </c>
      <c r="M33" s="9">
        <f t="shared" si="9"/>
        <v>396.25</v>
      </c>
      <c r="N33" s="15">
        <f>SUM(B33,C33,D33,E33,F33,G33,H33,I33,J33,K33,L33,M33)</f>
        <v>396.25</v>
      </c>
      <c r="O33" s="15">
        <f>O34</f>
        <v>0</v>
      </c>
    </row>
    <row r="34" spans="1:15" outlineLevel="1">
      <c r="A34" s="12" t="s">
        <v>41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396.25</v>
      </c>
      <c r="N34" s="14">
        <f>SUM(B34,C34,D34,E34,F34,G34,H34,I34,J34,K34,L34,M34)</f>
        <v>396.25</v>
      </c>
      <c r="O34" s="14">
        <v>0</v>
      </c>
    </row>
    <row r="35" spans="1:15" ht="18" thickBot="1">
      <c r="A35" s="19" t="s">
        <v>42</v>
      </c>
      <c r="B35" s="11">
        <f t="shared" ref="B35:M35" si="10">SUM(B31,B33)</f>
        <v>-1410.5</v>
      </c>
      <c r="C35" s="11">
        <f t="shared" si="10"/>
        <v>-5.5</v>
      </c>
      <c r="D35" s="11">
        <f t="shared" si="10"/>
        <v>-627.5</v>
      </c>
      <c r="E35" s="11">
        <f t="shared" si="10"/>
        <v>4597.5</v>
      </c>
      <c r="F35" s="11">
        <f t="shared" si="10"/>
        <v>-41.5</v>
      </c>
      <c r="G35" s="11">
        <f t="shared" si="10"/>
        <v>-2540</v>
      </c>
      <c r="H35" s="11">
        <f t="shared" si="10"/>
        <v>-45.5</v>
      </c>
      <c r="I35" s="11">
        <f t="shared" si="10"/>
        <v>180063.7</v>
      </c>
      <c r="J35" s="11">
        <f t="shared" si="10"/>
        <v>-138186.79999999999</v>
      </c>
      <c r="K35" s="11">
        <f t="shared" si="10"/>
        <v>-3648.5</v>
      </c>
      <c r="L35" s="11">
        <f t="shared" si="10"/>
        <v>104945.5</v>
      </c>
      <c r="M35" s="11">
        <f t="shared" si="10"/>
        <v>-37436.550000000003</v>
      </c>
      <c r="N35" s="16">
        <f>SUM(N31,N33)</f>
        <v>105664.35000000003</v>
      </c>
      <c r="O35" s="16">
        <f>SUM(O31,O33)</f>
        <v>12550</v>
      </c>
    </row>
    <row r="36" spans="1:15" ht="15.75" thickTop="1"/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 2021</vt:lpstr>
      <vt:lpstr>Balanse 2021</vt:lpstr>
      <vt:lpstr>Budsjett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 Grøtterød</dc:creator>
  <cp:lastModifiedBy>Siri Grøtterød</cp:lastModifiedBy>
  <dcterms:created xsi:type="dcterms:W3CDTF">2022-03-03T20:47:56Z</dcterms:created>
  <dcterms:modified xsi:type="dcterms:W3CDTF">2022-03-08T20:32:34Z</dcterms:modified>
</cp:coreProperties>
</file>